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다운로드\"/>
    </mc:Choice>
  </mc:AlternateContent>
  <bookViews>
    <workbookView xWindow="0" yWindow="0" windowWidth="13230" windowHeight="3255"/>
  </bookViews>
  <sheets>
    <sheet name="선박빌더" sheetId="1" r:id="rId1"/>
    <sheet name="조빌DB" sheetId="2" r:id="rId2"/>
    <sheet name="강화상한치DB" sheetId="3" r:id="rId3"/>
  </sheets>
  <definedNames>
    <definedName name="교역">강화상한치DB!#REF!</definedName>
    <definedName name="돛">조빌DB!$B$2:$B$11</definedName>
    <definedName name="모험">강화상한치DB!#REF!</definedName>
    <definedName name="선박종류">강화상한치DB!$A$4:$A$42</definedName>
    <definedName name="재료">조빌DB!$B$18:$B$43</definedName>
    <definedName name="재질">조빌DB!$P$2:$P$32</definedName>
    <definedName name="전투">강화상한치DB!#REF!</definedName>
    <definedName name="포문">조빌DB!$B$12:$B$17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3" l="1"/>
  <c r="J51" i="3"/>
  <c r="I51" i="3"/>
  <c r="H51" i="3"/>
  <c r="G51" i="3"/>
  <c r="F51" i="3"/>
  <c r="E51" i="3"/>
  <c r="D51" i="3"/>
  <c r="C51" i="3"/>
  <c r="A51" i="3"/>
  <c r="J54" i="3" l="1"/>
  <c r="L13" i="1" s="1"/>
  <c r="I54" i="3"/>
  <c r="L12" i="1" s="1"/>
  <c r="H54" i="3"/>
  <c r="L11" i="1" s="1"/>
  <c r="G54" i="3"/>
  <c r="L10" i="1" s="1"/>
  <c r="F54" i="3"/>
  <c r="L9" i="1" s="1"/>
  <c r="E54" i="3"/>
  <c r="L8" i="1" s="1"/>
  <c r="D54" i="3"/>
  <c r="L7" i="1" s="1"/>
  <c r="C54" i="3"/>
  <c r="L6" i="1" s="1"/>
  <c r="B54" i="3"/>
  <c r="L5" i="1" s="1"/>
  <c r="A54" i="3"/>
  <c r="L4" i="1" s="1"/>
  <c r="R34" i="2" l="1"/>
  <c r="M23" i="1" s="1"/>
  <c r="Q34" i="2"/>
  <c r="P34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08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43" i="2"/>
  <c r="O172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43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08" i="2"/>
  <c r="I133" i="2"/>
  <c r="I134" i="2"/>
  <c r="I135" i="2"/>
  <c r="I136" i="2"/>
  <c r="I137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08" i="2"/>
  <c r="M114" i="2" l="1"/>
  <c r="M132" i="2"/>
  <c r="M120" i="2"/>
  <c r="M129" i="2"/>
  <c r="M117" i="2"/>
  <c r="M121" i="2"/>
  <c r="M131" i="2"/>
  <c r="M126" i="2"/>
  <c r="M125" i="2"/>
  <c r="M115" i="2"/>
  <c r="M127" i="2"/>
  <c r="M113" i="2"/>
  <c r="M124" i="2"/>
  <c r="M112" i="2"/>
  <c r="M119" i="2"/>
  <c r="M128" i="2"/>
  <c r="P173" i="2"/>
  <c r="F138" i="2"/>
  <c r="B173" i="2"/>
  <c r="H173" i="2"/>
  <c r="K173" i="2"/>
  <c r="M173" i="2"/>
  <c r="O173" i="2"/>
  <c r="B138" i="2"/>
  <c r="D138" i="2"/>
  <c r="M123" i="2"/>
  <c r="M111" i="2"/>
  <c r="D173" i="2"/>
  <c r="F173" i="2"/>
  <c r="Q173" i="2"/>
  <c r="S173" i="2"/>
  <c r="M116" i="2"/>
  <c r="G138" i="2"/>
  <c r="I103" i="2" s="1"/>
  <c r="A173" i="2"/>
  <c r="C173" i="2"/>
  <c r="E173" i="2"/>
  <c r="G173" i="2"/>
  <c r="I173" i="2"/>
  <c r="L173" i="2"/>
  <c r="N173" i="2"/>
  <c r="R173" i="2"/>
  <c r="A138" i="2"/>
  <c r="C138" i="2"/>
  <c r="M110" i="2"/>
  <c r="M122" i="2"/>
  <c r="M130" i="2"/>
  <c r="M118" i="2"/>
  <c r="M134" i="2"/>
  <c r="G30" i="1" s="1"/>
  <c r="M135" i="2"/>
  <c r="G31" i="1" s="1"/>
  <c r="M136" i="2"/>
  <c r="G32" i="1" s="1"/>
  <c r="M137" i="2"/>
  <c r="G33" i="1" s="1"/>
  <c r="M133" i="2"/>
  <c r="G29" i="1" s="1"/>
  <c r="M109" i="2"/>
  <c r="N5" i="1"/>
  <c r="N6" i="1"/>
  <c r="N7" i="1"/>
  <c r="N8" i="1"/>
  <c r="N9" i="1"/>
  <c r="N10" i="1"/>
  <c r="N11" i="1"/>
  <c r="N12" i="1"/>
  <c r="N13" i="1"/>
  <c r="E103" i="2" l="1"/>
  <c r="D103" i="2"/>
  <c r="B103" i="2"/>
  <c r="J103" i="2"/>
  <c r="O13" i="1" s="1"/>
  <c r="F103" i="2"/>
  <c r="G103" i="2"/>
  <c r="C103" i="2"/>
  <c r="H103" i="2"/>
  <c r="A103" i="2"/>
  <c r="N4" i="1"/>
  <c r="O4" i="1" l="1"/>
  <c r="G22" i="1"/>
  <c r="G10" i="1"/>
  <c r="G27" i="1"/>
  <c r="G6" i="1"/>
  <c r="G26" i="1"/>
  <c r="G14" i="1"/>
  <c r="G13" i="1"/>
  <c r="G7" i="1"/>
  <c r="G21" i="1"/>
  <c r="G9" i="1"/>
  <c r="G20" i="1"/>
  <c r="G11" i="1"/>
  <c r="G12" i="1"/>
  <c r="G25" i="1"/>
  <c r="G28" i="1"/>
  <c r="G24" i="1"/>
  <c r="G23" i="1"/>
  <c r="G19" i="1"/>
  <c r="G18" i="1"/>
  <c r="G17" i="1"/>
  <c r="G16" i="1"/>
  <c r="G15" i="1"/>
  <c r="G8" i="1"/>
  <c r="G5" i="1"/>
  <c r="M108" i="2"/>
  <c r="G4" i="1" s="1"/>
  <c r="H33" i="1" l="1"/>
  <c r="L22" i="1" s="1"/>
  <c r="M22" i="1" s="1"/>
  <c r="I33" i="1"/>
  <c r="L21" i="1" s="1"/>
  <c r="M21" i="1" s="1"/>
  <c r="G34" i="1"/>
  <c r="O12" i="1"/>
  <c r="O8" i="1"/>
  <c r="O6" i="1"/>
  <c r="O9" i="1"/>
  <c r="O10" i="1"/>
  <c r="O7" i="1"/>
  <c r="O11" i="1"/>
  <c r="O5" i="1"/>
  <c r="M25" i="1" l="1"/>
  <c r="L26" i="1" s="1"/>
  <c r="M26" i="1" l="1"/>
</calcChain>
</file>

<file path=xl/sharedStrings.xml><?xml version="1.0" encoding="utf-8"?>
<sst xmlns="http://schemas.openxmlformats.org/spreadsheetml/2006/main" count="395" uniqueCount="208">
  <si>
    <t>돛</t>
    <phoneticPr fontId="1" type="noConversion"/>
  </si>
  <si>
    <t>포문</t>
    <phoneticPr fontId="1" type="noConversion"/>
  </si>
  <si>
    <t>재료1</t>
    <phoneticPr fontId="1" type="noConversion"/>
  </si>
  <si>
    <t>재료2</t>
    <phoneticPr fontId="1" type="noConversion"/>
  </si>
  <si>
    <t>조빌비</t>
    <phoneticPr fontId="1" type="noConversion"/>
  </si>
  <si>
    <t>글드</t>
  </si>
  <si>
    <t xml:space="preserve">내구 </t>
  </si>
  <si>
    <t>돛</t>
  </si>
  <si>
    <t>조력</t>
  </si>
  <si>
    <t>선회</t>
  </si>
  <si>
    <t>내파</t>
  </si>
  <si>
    <t>장갑</t>
  </si>
  <si>
    <t>선실</t>
  </si>
  <si>
    <t>포실</t>
  </si>
  <si>
    <t>긴조</t>
    <phoneticPr fontId="1" type="noConversion"/>
  </si>
  <si>
    <t>강증</t>
    <phoneticPr fontId="1" type="noConversion"/>
  </si>
  <si>
    <t>재질</t>
    <phoneticPr fontId="1" type="noConversion"/>
  </si>
  <si>
    <t>강화비</t>
    <phoneticPr fontId="1" type="noConversion"/>
  </si>
  <si>
    <t>최종 가격</t>
    <phoneticPr fontId="1" type="noConversion"/>
  </si>
  <si>
    <t>종류</t>
  </si>
  <si>
    <t>이름</t>
  </si>
  <si>
    <t>내구도</t>
  </si>
  <si>
    <t>세로돛</t>
  </si>
  <si>
    <t>가로돛</t>
  </si>
  <si>
    <t xml:space="preserve">장갑 </t>
  </si>
  <si>
    <t>창고</t>
  </si>
  <si>
    <t>가격</t>
  </si>
  <si>
    <t>대라틴</t>
  </si>
  <si>
    <t>대스퀘어</t>
  </si>
  <si>
    <t>대스톰</t>
  </si>
  <si>
    <t>델핀스톰</t>
  </si>
  <si>
    <t>델핀개프</t>
  </si>
  <si>
    <t>포문</t>
  </si>
  <si>
    <t>범대포</t>
  </si>
  <si>
    <t>개대포</t>
  </si>
  <si>
    <t>특수포문</t>
  </si>
  <si>
    <t>재료</t>
  </si>
  <si>
    <t>정박용망</t>
  </si>
  <si>
    <t>범대수</t>
  </si>
  <si>
    <t>범대확선</t>
  </si>
  <si>
    <t>특주대노</t>
  </si>
  <si>
    <t>금고</t>
  </si>
  <si>
    <t>강화로프</t>
  </si>
  <si>
    <t>철재가공</t>
  </si>
  <si>
    <t>강화수조</t>
  </si>
  <si>
    <t>선측수조</t>
  </si>
  <si>
    <t>특병실</t>
  </si>
  <si>
    <t>강화병실</t>
  </si>
  <si>
    <t>특제로프</t>
  </si>
  <si>
    <t>특선미</t>
  </si>
  <si>
    <t>특주마</t>
  </si>
  <si>
    <t>특돛수선</t>
  </si>
  <si>
    <t>재료1</t>
  </si>
  <si>
    <t>재료2</t>
  </si>
  <si>
    <t>돛</t>
    <phoneticPr fontId="1" type="noConversion"/>
  </si>
  <si>
    <t>선택안함</t>
  </si>
  <si>
    <t>선택안함</t>
    <phoneticPr fontId="1" type="noConversion"/>
  </si>
  <si>
    <t>포실</t>
    <phoneticPr fontId="1" type="noConversion"/>
  </si>
  <si>
    <t>내구</t>
    <phoneticPr fontId="1" type="noConversion"/>
  </si>
  <si>
    <t>세로돛</t>
    <phoneticPr fontId="1" type="noConversion"/>
  </si>
  <si>
    <t>가로돛</t>
    <phoneticPr fontId="1" type="noConversion"/>
  </si>
  <si>
    <t>선회</t>
    <phoneticPr fontId="1" type="noConversion"/>
  </si>
  <si>
    <t>내파</t>
    <phoneticPr fontId="1" type="noConversion"/>
  </si>
  <si>
    <t>장갑</t>
    <phoneticPr fontId="1" type="noConversion"/>
  </si>
  <si>
    <t>선실</t>
    <phoneticPr fontId="1" type="noConversion"/>
  </si>
  <si>
    <t>창고</t>
    <phoneticPr fontId="1" type="noConversion"/>
  </si>
  <si>
    <t>재료1</t>
    <phoneticPr fontId="1" type="noConversion"/>
  </si>
  <si>
    <t>포문</t>
    <phoneticPr fontId="1" type="noConversion"/>
  </si>
  <si>
    <t>조력</t>
    <phoneticPr fontId="1" type="noConversion"/>
  </si>
  <si>
    <t>창고</t>
    <phoneticPr fontId="1" type="noConversion"/>
  </si>
  <si>
    <t>재료2</t>
    <phoneticPr fontId="1" type="noConversion"/>
  </si>
  <si>
    <t>합계</t>
    <phoneticPr fontId="1" type="noConversion"/>
  </si>
  <si>
    <t>적용수치</t>
    <phoneticPr fontId="1" type="noConversion"/>
  </si>
  <si>
    <t>원가계산기</t>
    <phoneticPr fontId="1" type="noConversion"/>
  </si>
  <si>
    <t>부가 비용</t>
    <phoneticPr fontId="1" type="noConversion"/>
  </si>
  <si>
    <t>-</t>
    <phoneticPr fontId="1" type="noConversion"/>
  </si>
  <si>
    <t>세로돛</t>
    <phoneticPr fontId="1" type="noConversion"/>
  </si>
  <si>
    <t>가로돛</t>
    <phoneticPr fontId="1" type="noConversion"/>
  </si>
  <si>
    <t>필요치</t>
    <phoneticPr fontId="1" type="noConversion"/>
  </si>
  <si>
    <t>강스카이</t>
    <phoneticPr fontId="1" type="noConversion"/>
  </si>
  <si>
    <t>선확창</t>
    <phoneticPr fontId="1" type="noConversion"/>
  </si>
  <si>
    <t>특확병</t>
    <phoneticPr fontId="1" type="noConversion"/>
  </si>
  <si>
    <t>강문세일</t>
    <phoneticPr fontId="1" type="noConversion"/>
  </si>
  <si>
    <t>특주확창</t>
    <phoneticPr fontId="1" type="noConversion"/>
  </si>
  <si>
    <t>특별확창</t>
    <phoneticPr fontId="1" type="noConversion"/>
  </si>
  <si>
    <t>제독실</t>
    <phoneticPr fontId="1" type="noConversion"/>
  </si>
  <si>
    <t>범대장</t>
    <phoneticPr fontId="1" type="noConversion"/>
  </si>
  <si>
    <t>특선창</t>
    <phoneticPr fontId="1" type="noConversion"/>
  </si>
  <si>
    <t>특주강포</t>
    <phoneticPr fontId="1" type="noConversion"/>
  </si>
  <si>
    <t>특제강포</t>
    <phoneticPr fontId="1" type="noConversion"/>
  </si>
  <si>
    <t>델핀문</t>
    <phoneticPr fontId="1" type="noConversion"/>
  </si>
  <si>
    <t>특스카이</t>
    <phoneticPr fontId="1" type="noConversion"/>
  </si>
  <si>
    <t>특스톰</t>
    <phoneticPr fontId="1" type="noConversion"/>
  </si>
  <si>
    <t>대개프</t>
    <phoneticPr fontId="1" type="noConversion"/>
  </si>
  <si>
    <t>내구</t>
    <phoneticPr fontId="1" type="noConversion"/>
  </si>
  <si>
    <t>합계</t>
    <phoneticPr fontId="1" type="noConversion"/>
  </si>
  <si>
    <t>조빌가격</t>
    <phoneticPr fontId="1" type="noConversion"/>
  </si>
  <si>
    <t>종류</t>
    <phoneticPr fontId="1" type="noConversion"/>
  </si>
  <si>
    <t>이름</t>
    <phoneticPr fontId="1" type="noConversion"/>
  </si>
  <si>
    <t>색</t>
    <phoneticPr fontId="1" type="noConversion"/>
  </si>
  <si>
    <t>가격</t>
    <phoneticPr fontId="1" type="noConversion"/>
  </si>
  <si>
    <t>특강목</t>
    <phoneticPr fontId="1" type="noConversion"/>
  </si>
  <si>
    <t>로마목</t>
    <phoneticPr fontId="1" type="noConversion"/>
  </si>
  <si>
    <t>스웨덴목</t>
    <phoneticPr fontId="1" type="noConversion"/>
  </si>
  <si>
    <t>오스만목</t>
    <phoneticPr fontId="1" type="noConversion"/>
  </si>
  <si>
    <t>잉글목</t>
    <phoneticPr fontId="1" type="noConversion"/>
  </si>
  <si>
    <t>네덜목</t>
    <phoneticPr fontId="1" type="noConversion"/>
  </si>
  <si>
    <t>프랑스목</t>
    <phoneticPr fontId="1" type="noConversion"/>
  </si>
  <si>
    <t>베네목</t>
    <phoneticPr fontId="1" type="noConversion"/>
  </si>
  <si>
    <t>폴투목</t>
    <phoneticPr fontId="1" type="noConversion"/>
  </si>
  <si>
    <t>에습목</t>
    <phoneticPr fontId="1" type="noConversion"/>
  </si>
  <si>
    <t>야전목</t>
    <phoneticPr fontId="1" type="noConversion"/>
  </si>
  <si>
    <t>축전목</t>
    <phoneticPr fontId="1" type="noConversion"/>
  </si>
  <si>
    <t>귀빈목</t>
    <phoneticPr fontId="1" type="noConversion"/>
  </si>
  <si>
    <t>의전목</t>
    <phoneticPr fontId="1" type="noConversion"/>
  </si>
  <si>
    <t>제례목</t>
    <phoneticPr fontId="1" type="noConversion"/>
  </si>
  <si>
    <t>로마금</t>
    <phoneticPr fontId="1" type="noConversion"/>
  </si>
  <si>
    <t>야전금</t>
    <phoneticPr fontId="1" type="noConversion"/>
  </si>
  <si>
    <t>스웨덴금</t>
    <phoneticPr fontId="1" type="noConversion"/>
  </si>
  <si>
    <t>오스만금</t>
    <phoneticPr fontId="1" type="noConversion"/>
  </si>
  <si>
    <t>잉글금</t>
    <phoneticPr fontId="1" type="noConversion"/>
  </si>
  <si>
    <t>네덜금</t>
    <phoneticPr fontId="1" type="noConversion"/>
  </si>
  <si>
    <t>프랑스금</t>
    <phoneticPr fontId="1" type="noConversion"/>
  </si>
  <si>
    <t>베네금</t>
    <phoneticPr fontId="1" type="noConversion"/>
  </si>
  <si>
    <t>폴투금</t>
    <phoneticPr fontId="1" type="noConversion"/>
  </si>
  <si>
    <t>에습금</t>
    <phoneticPr fontId="1" type="noConversion"/>
  </si>
  <si>
    <t>축전금</t>
    <phoneticPr fontId="1" type="noConversion"/>
  </si>
  <si>
    <t>귀빈금</t>
    <phoneticPr fontId="1" type="noConversion"/>
  </si>
  <si>
    <t>의전금</t>
    <phoneticPr fontId="1" type="noConversion"/>
  </si>
  <si>
    <t>제례금</t>
    <phoneticPr fontId="1" type="noConversion"/>
  </si>
  <si>
    <t>노란색</t>
    <phoneticPr fontId="1" type="noConversion"/>
  </si>
  <si>
    <t>검은색</t>
    <phoneticPr fontId="1" type="noConversion"/>
  </si>
  <si>
    <t>청록색</t>
    <phoneticPr fontId="1" type="noConversion"/>
  </si>
  <si>
    <t>녹색</t>
    <phoneticPr fontId="1" type="noConversion"/>
  </si>
  <si>
    <t>주황색</t>
    <phoneticPr fontId="1" type="noConversion"/>
  </si>
  <si>
    <t>보라색</t>
    <phoneticPr fontId="1" type="noConversion"/>
  </si>
  <si>
    <t>빨간색</t>
    <phoneticPr fontId="1" type="noConversion"/>
  </si>
  <si>
    <t>파란색</t>
    <phoneticPr fontId="1" type="noConversion"/>
  </si>
  <si>
    <t>회색</t>
    <phoneticPr fontId="1" type="noConversion"/>
  </si>
  <si>
    <t>밝은회색</t>
    <phoneticPr fontId="1" type="noConversion"/>
  </si>
  <si>
    <t>탁한노란색</t>
    <phoneticPr fontId="1" type="noConversion"/>
  </si>
  <si>
    <t>하늘색</t>
    <phoneticPr fontId="1" type="noConversion"/>
  </si>
  <si>
    <t>진분홍색</t>
    <phoneticPr fontId="1" type="noConversion"/>
  </si>
  <si>
    <t>연녹색</t>
    <phoneticPr fontId="1" type="noConversion"/>
  </si>
  <si>
    <t>분홍색</t>
    <phoneticPr fontId="1" type="noConversion"/>
  </si>
  <si>
    <t>갈색</t>
    <phoneticPr fontId="1" type="noConversion"/>
  </si>
  <si>
    <t>재질</t>
    <phoneticPr fontId="1" type="noConversion"/>
  </si>
  <si>
    <t>특강금</t>
    <phoneticPr fontId="1" type="noConversion"/>
  </si>
  <si>
    <t>선택안함</t>
    <phoneticPr fontId="1" type="noConversion"/>
  </si>
  <si>
    <t>-</t>
    <phoneticPr fontId="1" type="noConversion"/>
  </si>
  <si>
    <t>선택재질</t>
    <phoneticPr fontId="1" type="noConversion"/>
  </si>
  <si>
    <t>글작가격</t>
    <phoneticPr fontId="1" type="noConversion"/>
  </si>
  <si>
    <t>강화필요</t>
    <phoneticPr fontId="1" type="noConversion"/>
  </si>
  <si>
    <t>긴조</t>
    <phoneticPr fontId="1" type="noConversion"/>
  </si>
  <si>
    <t>강증</t>
    <phoneticPr fontId="1" type="noConversion"/>
  </si>
  <si>
    <t>선박종류</t>
    <phoneticPr fontId="1" type="noConversion"/>
  </si>
  <si>
    <t>필요치</t>
    <phoneticPr fontId="1" type="noConversion"/>
  </si>
  <si>
    <t>모험 0G</t>
    <phoneticPr fontId="1" type="noConversion"/>
  </si>
  <si>
    <t>모험 1G</t>
    <phoneticPr fontId="1" type="noConversion"/>
  </si>
  <si>
    <t>모험 2G</t>
  </si>
  <si>
    <t>모험 3G</t>
  </si>
  <si>
    <t>모험 4G</t>
  </si>
  <si>
    <t>모험 5G</t>
  </si>
  <si>
    <t>모험 6G</t>
  </si>
  <si>
    <t>모험 7G</t>
  </si>
  <si>
    <t>모험 8G</t>
  </si>
  <si>
    <t>교역 0G</t>
    <phoneticPr fontId="1" type="noConversion"/>
  </si>
  <si>
    <t>교역 1G</t>
  </si>
  <si>
    <t>교역 2G</t>
  </si>
  <si>
    <t>교역 3G</t>
  </si>
  <si>
    <t>교역 4G</t>
  </si>
  <si>
    <t>교역 5G</t>
  </si>
  <si>
    <t>교역 6G</t>
  </si>
  <si>
    <t>교역 7G</t>
  </si>
  <si>
    <t>교역 8G</t>
  </si>
  <si>
    <t>전투 0G</t>
    <phoneticPr fontId="1" type="noConversion"/>
  </si>
  <si>
    <t>전투 1G</t>
  </si>
  <si>
    <t>전투 2G</t>
  </si>
  <si>
    <t>전투 3G</t>
  </si>
  <si>
    <t>전투 4G</t>
  </si>
  <si>
    <t>전투 5G</t>
  </si>
  <si>
    <t>전투 6G</t>
  </si>
  <si>
    <t>전투 7G</t>
  </si>
  <si>
    <t>전투 8G</t>
  </si>
  <si>
    <t>//교역//</t>
    <phoneticPr fontId="1" type="noConversion"/>
  </si>
  <si>
    <t>//모험//</t>
    <phoneticPr fontId="1" type="noConversion"/>
  </si>
  <si>
    <t>//전투//</t>
    <phoneticPr fontId="1" type="noConversion"/>
  </si>
  <si>
    <t>선박종류</t>
    <phoneticPr fontId="1" type="noConversion"/>
  </si>
  <si>
    <t>모험 0G</t>
  </si>
  <si>
    <t>적재변경</t>
    <phoneticPr fontId="1" type="noConversion"/>
  </si>
  <si>
    <t>//특수//</t>
    <phoneticPr fontId="1" type="noConversion"/>
  </si>
  <si>
    <t>특수 0G</t>
    <phoneticPr fontId="1" type="noConversion"/>
  </si>
  <si>
    <t>특수 1G</t>
    <phoneticPr fontId="1" type="noConversion"/>
  </si>
  <si>
    <t>특수 2G</t>
  </si>
  <si>
    <t>특수 3G</t>
  </si>
  <si>
    <t>특수 4G</t>
  </si>
  <si>
    <t>특수 5G</t>
  </si>
  <si>
    <t>특수 6G</t>
  </si>
  <si>
    <t>특수 7G</t>
  </si>
  <si>
    <t>특수 8G</t>
  </si>
  <si>
    <t>25적다/업</t>
    <phoneticPr fontId="1" type="noConversion"/>
  </si>
  <si>
    <t>선박이름</t>
    <phoneticPr fontId="1" type="noConversion"/>
  </si>
  <si>
    <t>범대확창</t>
    <phoneticPr fontId="1" type="noConversion"/>
  </si>
  <si>
    <t>시세</t>
    <phoneticPr fontId="1" type="noConversion"/>
  </si>
  <si>
    <t>긴조</t>
    <phoneticPr fontId="1" type="noConversion"/>
  </si>
  <si>
    <t>강증</t>
    <phoneticPr fontId="1" type="noConversion"/>
  </si>
  <si>
    <t>※필독 주의사항</t>
    <phoneticPr fontId="1" type="noConversion"/>
  </si>
  <si>
    <t>선박 초과강화 시뮬레이터 ver.1.3(made by 권금철)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</si>
</sst>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₩&quot;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sz val="11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4"/>
      <name val="맑은 고딕"/>
      <family val="3"/>
      <charset val="129"/>
    </font>
    <font>
      <sz val="11"/>
      <color theme="4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6" xfId="0" applyFont="1" applyFill="1" applyBorder="1">
      <alignment vertical="center"/>
    </xf>
    <xf numFmtId="0" fontId="0" fillId="0" borderId="6" xfId="0" applyFill="1" applyBorder="1">
      <alignment vertical="center"/>
    </xf>
    <xf numFmtId="0" fontId="10" fillId="0" borderId="6" xfId="0" applyFont="1" applyFill="1" applyBorder="1">
      <alignment vertical="center"/>
    </xf>
    <xf numFmtId="0" fontId="6" fillId="0" borderId="6" xfId="0" applyFont="1" applyBorder="1">
      <alignment vertical="center"/>
    </xf>
    <xf numFmtId="0" fontId="10" fillId="0" borderId="6" xfId="0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3" fillId="0" borderId="20" xfId="0" applyNumberFormat="1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0" fillId="0" borderId="11" xfId="0" applyBorder="1">
      <alignment vertical="center"/>
    </xf>
    <xf numFmtId="0" fontId="2" fillId="0" borderId="10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0" fillId="0" borderId="31" xfId="0" applyBorder="1" applyAlignment="1">
      <alignment horizontal="left" vertical="center"/>
    </xf>
    <xf numFmtId="0" fontId="6" fillId="0" borderId="0" xfId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9" fillId="0" borderId="7" xfId="0" applyFon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33" xfId="0" applyBorder="1">
      <alignment vertical="center"/>
    </xf>
    <xf numFmtId="0" fontId="0" fillId="0" borderId="0" xfId="0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28" xfId="0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0" fillId="3" borderId="29" xfId="0" applyFill="1" applyBorder="1" applyProtection="1">
      <alignment vertical="center"/>
      <protection locked="0"/>
    </xf>
    <xf numFmtId="0" fontId="0" fillId="3" borderId="26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3" borderId="30" xfId="0" applyFill="1" applyBorder="1" applyProtection="1">
      <alignment vertical="center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0" fillId="5" borderId="17" xfId="0" applyFill="1" applyBorder="1" applyAlignment="1" applyProtection="1">
      <alignment horizontal="right" vertical="center"/>
      <protection locked="0"/>
    </xf>
    <xf numFmtId="0" fontId="0" fillId="5" borderId="7" xfId="0" applyFill="1" applyBorder="1" applyAlignment="1" applyProtection="1">
      <alignment horizontal="right" vertical="center"/>
      <protection locked="0"/>
    </xf>
    <xf numFmtId="0" fontId="0" fillId="5" borderId="9" xfId="0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5" xfId="0" applyFill="1" applyBorder="1" applyAlignment="1" applyProtection="1">
      <alignment horizontal="right" vertical="center"/>
      <protection locked="0"/>
    </xf>
    <xf numFmtId="0" fontId="0" fillId="4" borderId="16" xfId="0" applyFill="1" applyBorder="1" applyAlignment="1" applyProtection="1">
      <alignment horizontal="right" vertical="center"/>
      <protection locked="0"/>
    </xf>
    <xf numFmtId="0" fontId="0" fillId="4" borderId="18" xfId="0" applyFill="1" applyBorder="1" applyAlignment="1" applyProtection="1">
      <alignment horizontal="right" vertical="center"/>
      <protection locked="0"/>
    </xf>
    <xf numFmtId="0" fontId="0" fillId="4" borderId="12" xfId="0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>
      <alignment vertical="center"/>
    </xf>
    <xf numFmtId="0" fontId="0" fillId="5" borderId="43" xfId="0" applyFill="1" applyBorder="1" applyProtection="1">
      <alignment vertical="center"/>
      <protection locked="0"/>
    </xf>
    <xf numFmtId="0" fontId="0" fillId="5" borderId="44" xfId="0" applyFill="1" applyBorder="1" applyProtection="1">
      <alignment vertical="center"/>
      <protection locked="0"/>
    </xf>
    <xf numFmtId="0" fontId="11" fillId="6" borderId="33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2">
    <cellStyle name="경고문" xfId="1" builtinId="1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강화상한치DB!$B$53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104775</xdr:colOff>
      <xdr:row>2</xdr:row>
      <xdr:rowOff>47625</xdr:rowOff>
    </xdr:from>
    <xdr:ext cx="3467100" cy="2043636"/>
    <xdr:sp macro="" textlink="">
      <xdr:nvSpPr>
        <xdr:cNvPr id="2" name="TextBox 1"/>
        <xdr:cNvSpPr txBox="1"/>
      </xdr:nvSpPr>
      <xdr:spPr>
        <a:xfrm>
          <a:off x="9858375" y="504825"/>
          <a:ext cx="3467100" cy="20436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ko-KR" altLang="en-US" sz="1100">
              <a:solidFill>
                <a:schemeClr val="accent5"/>
              </a:solidFill>
            </a:rPr>
            <a:t>파란색 칸</a:t>
          </a:r>
          <a:r>
            <a:rPr lang="ko-KR" altLang="en-US" sz="1100"/>
            <a:t>은 드롭다운 메뉴에서 선택</a:t>
          </a:r>
          <a:r>
            <a:rPr lang="en-US" altLang="ko-KR" sz="1100" baseline="0"/>
            <a:t> </a:t>
          </a:r>
          <a:r>
            <a:rPr lang="ko-KR" altLang="en-US" sz="1100" baseline="0"/>
            <a:t>가능한 칸이고</a:t>
          </a:r>
          <a:endParaRPr lang="en-US" altLang="ko-KR" sz="1100"/>
        </a:p>
        <a:p>
          <a:r>
            <a:rPr lang="ko-KR" altLang="en-US" sz="1100">
              <a:solidFill>
                <a:schemeClr val="accent6">
                  <a:lumMod val="40000"/>
                  <a:lumOff val="60000"/>
                </a:schemeClr>
              </a:solidFill>
            </a:rPr>
            <a:t>초록색 칸</a:t>
          </a:r>
          <a:r>
            <a:rPr lang="ko-KR" altLang="en-US" sz="1100"/>
            <a:t>은 직접 입력하는 칸입니다</a:t>
          </a:r>
          <a:r>
            <a:rPr lang="en-US" altLang="ko-KR" sz="1100"/>
            <a:t>.</a:t>
          </a:r>
        </a:p>
        <a:p>
          <a:r>
            <a:rPr lang="ko-KR" altLang="en-US" sz="1100"/>
            <a:t>평균치를 단순 계산한 것이므로 성공</a:t>
          </a:r>
          <a:r>
            <a:rPr lang="en-US" altLang="ko-KR" sz="1100"/>
            <a:t>/</a:t>
          </a:r>
          <a:r>
            <a:rPr lang="ko-KR" altLang="en-US" sz="1100"/>
            <a:t>실패에 따라 강화 결과는 다르게 나올 수 있으니 상황에 맞춰 빌더를 수정해 사용하시길 바랍니다</a:t>
          </a:r>
          <a:r>
            <a:rPr lang="en-US" altLang="ko-KR" sz="1100"/>
            <a:t>.</a:t>
          </a:r>
        </a:p>
        <a:p>
          <a:r>
            <a:rPr lang="en-US" altLang="ko-KR" sz="1100">
              <a:solidFill>
                <a:srgbClr val="FF0000"/>
              </a:solidFill>
            </a:rPr>
            <a:t>※ </a:t>
          </a:r>
          <a:r>
            <a:rPr lang="ko-KR" altLang="en-US" sz="1100">
              <a:solidFill>
                <a:srgbClr val="FF0000"/>
              </a:solidFill>
            </a:rPr>
            <a:t>선박종류 </a:t>
          </a:r>
          <a:r>
            <a:rPr lang="en-US" altLang="ko-KR" sz="1100">
              <a:solidFill>
                <a:srgbClr val="FF0000"/>
              </a:solidFill>
            </a:rPr>
            <a:t>: </a:t>
          </a:r>
          <a:r>
            <a:rPr lang="ko-KR" altLang="en-US" sz="1100">
              <a:solidFill>
                <a:srgbClr val="FF0000"/>
              </a:solidFill>
            </a:rPr>
            <a:t>특수는 로나갤</a:t>
          </a:r>
          <a:r>
            <a:rPr lang="en-US" altLang="ko-KR" sz="1100">
              <a:solidFill>
                <a:srgbClr val="FF0000"/>
              </a:solidFill>
            </a:rPr>
            <a:t>, </a:t>
          </a:r>
          <a:r>
            <a:rPr lang="ko-KR" altLang="en-US" sz="1100">
              <a:solidFill>
                <a:srgbClr val="FF0000"/>
              </a:solidFill>
            </a:rPr>
            <a:t>특라모입니다</a:t>
          </a:r>
          <a:r>
            <a:rPr lang="en-US" altLang="ko-KR" sz="1100">
              <a:solidFill>
                <a:srgbClr val="FF0000"/>
              </a:solidFill>
            </a:rPr>
            <a:t>.</a:t>
          </a:r>
        </a:p>
        <a:p>
          <a:r>
            <a:rPr lang="ko-KR" altLang="en-US" sz="1100">
              <a:solidFill>
                <a:srgbClr val="FF0000"/>
              </a:solidFill>
            </a:rPr>
            <a:t>신스콜</a:t>
          </a:r>
          <a:r>
            <a:rPr lang="en-US" altLang="ko-KR" sz="1100">
              <a:solidFill>
                <a:srgbClr val="FF0000"/>
              </a:solidFill>
            </a:rPr>
            <a:t>, </a:t>
          </a:r>
          <a:r>
            <a:rPr lang="ko-KR" altLang="en-US" sz="1100">
              <a:solidFill>
                <a:srgbClr val="FF0000"/>
              </a:solidFill>
            </a:rPr>
            <a:t>개량 바운티 등</a:t>
          </a:r>
          <a:r>
            <a:rPr lang="ko-KR" altLang="en-US" sz="1100" baseline="0">
              <a:solidFill>
                <a:srgbClr val="FF0000"/>
              </a:solidFill>
            </a:rPr>
            <a:t> 강화 상한치 예외의 배가 있으니 확인 후 빌더 짜시길 바랍니다</a:t>
          </a:r>
          <a:r>
            <a:rPr lang="en-US" altLang="ko-KR" sz="1100" baseline="0">
              <a:solidFill>
                <a:srgbClr val="FF0000"/>
              </a:solidFill>
            </a:rPr>
            <a:t>.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714375</xdr:colOff>
          <xdr:row>0</xdr:row>
          <xdr:rowOff>219075</xdr:rowOff>
        </xdr:from>
        <xdr:to>
          <xdr:col>12</xdr:col>
          <xdr:colOff>942975</xdr:colOff>
          <xdr:row>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35"/>
  <sheetViews>
    <sheetView tabSelected="1" workbookViewId="0">
      <selection activeCell="C4" sqref="C4"/>
    </sheetView>
  </sheetViews>
  <sheetFormatPr defaultRowHeight="16.5"/>
  <cols>
    <col min="1" max="1" width="3.375" customWidth="1"/>
    <col min="4" max="4" width="9" bestFit="1" customWidth="1"/>
    <col min="5" max="5" width="9" customWidth="1"/>
    <col min="7" max="7" width="9" style="1" customWidth="1"/>
    <col min="8" max="9" width="9" style="2" hidden="1" customWidth="1"/>
    <col min="10" max="11" width="11" style="2" bestFit="1" customWidth="1"/>
    <col min="13" max="13" width="12.625" customWidth="1"/>
  </cols>
  <sheetData>
    <row r="1" spans="2:21" ht="18" thickTop="1" thickBot="1">
      <c r="B1" s="95" t="s">
        <v>207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8"/>
      <c r="Q1" s="101" t="s">
        <v>206</v>
      </c>
      <c r="R1" s="101"/>
      <c r="S1" s="101"/>
      <c r="T1" s="101"/>
      <c r="U1" s="101"/>
    </row>
    <row r="2" spans="2:21" ht="18" thickTop="1" thickBot="1">
      <c r="B2" s="4" t="s">
        <v>201</v>
      </c>
      <c r="C2" s="99"/>
      <c r="D2" s="100"/>
      <c r="H2" s="7" t="s">
        <v>154</v>
      </c>
      <c r="I2" s="9" t="s">
        <v>153</v>
      </c>
      <c r="K2" s="62" t="s">
        <v>187</v>
      </c>
      <c r="L2" s="80" t="s">
        <v>188</v>
      </c>
      <c r="M2" s="69" t="s">
        <v>200</v>
      </c>
      <c r="N2" s="69"/>
      <c r="Q2" s="101"/>
      <c r="R2" s="101"/>
      <c r="S2" s="101"/>
      <c r="T2" s="101"/>
      <c r="U2" s="101"/>
    </row>
    <row r="3" spans="2:21" ht="18" thickTop="1" thickBot="1">
      <c r="B3" s="62"/>
      <c r="C3" s="63" t="s">
        <v>0</v>
      </c>
      <c r="D3" s="90" t="s">
        <v>1</v>
      </c>
      <c r="E3" s="90" t="s">
        <v>2</v>
      </c>
      <c r="F3" s="91" t="s">
        <v>3</v>
      </c>
      <c r="G3" s="3" t="s">
        <v>4</v>
      </c>
      <c r="H3" s="8">
        <v>3</v>
      </c>
      <c r="I3">
        <v>1</v>
      </c>
      <c r="L3" s="3" t="s">
        <v>78</v>
      </c>
      <c r="M3" s="3" t="s">
        <v>5</v>
      </c>
      <c r="N3" s="21" t="s">
        <v>152</v>
      </c>
      <c r="O3" s="21" t="s">
        <v>72</v>
      </c>
      <c r="Q3" s="102"/>
      <c r="R3" s="102"/>
      <c r="S3" s="102"/>
      <c r="T3" s="102"/>
      <c r="U3" s="102"/>
    </row>
    <row r="4" spans="2:21" ht="17.25" thickTop="1">
      <c r="B4" s="17">
        <v>1</v>
      </c>
      <c r="C4" s="71" t="s">
        <v>55</v>
      </c>
      <c r="D4" s="72" t="s">
        <v>55</v>
      </c>
      <c r="E4" s="72" t="s">
        <v>55</v>
      </c>
      <c r="F4" s="73" t="s">
        <v>55</v>
      </c>
      <c r="G4" s="54">
        <f>(조빌DB!M108)</f>
        <v>0</v>
      </c>
      <c r="H4" s="8">
        <v>3</v>
      </c>
      <c r="I4">
        <v>1</v>
      </c>
      <c r="K4" s="59" t="s">
        <v>6</v>
      </c>
      <c r="L4" s="87">
        <f>강화상한치DB!A54</f>
        <v>260</v>
      </c>
      <c r="M4" s="81">
        <v>0</v>
      </c>
      <c r="N4" s="25">
        <f t="shared" ref="N4:N13" si="0">L4-M4</f>
        <v>260</v>
      </c>
      <c r="O4" s="22">
        <f>조빌DB!A103</f>
        <v>0</v>
      </c>
      <c r="Q4" s="102"/>
      <c r="R4" s="102"/>
      <c r="S4" s="102"/>
      <c r="T4" s="102"/>
      <c r="U4" s="102"/>
    </row>
    <row r="5" spans="2:21">
      <c r="B5" s="15">
        <v>2</v>
      </c>
      <c r="C5" s="74" t="s">
        <v>55</v>
      </c>
      <c r="D5" s="75" t="s">
        <v>55</v>
      </c>
      <c r="E5" s="75" t="s">
        <v>55</v>
      </c>
      <c r="F5" s="76" t="s">
        <v>55</v>
      </c>
      <c r="G5" s="55">
        <f>(조빌DB!M109)</f>
        <v>0</v>
      </c>
      <c r="H5" s="8">
        <v>6</v>
      </c>
      <c r="I5">
        <v>1</v>
      </c>
      <c r="K5" s="10" t="s">
        <v>76</v>
      </c>
      <c r="L5" s="88">
        <f>강화상한치DB!B54</f>
        <v>150</v>
      </c>
      <c r="M5" s="82">
        <v>0</v>
      </c>
      <c r="N5" s="25">
        <f t="shared" si="0"/>
        <v>150</v>
      </c>
      <c r="O5" s="23">
        <f>조빌DB!B103</f>
        <v>0</v>
      </c>
      <c r="Q5" s="102"/>
      <c r="R5" s="102"/>
      <c r="S5" s="102"/>
      <c r="T5" s="102"/>
      <c r="U5" s="102"/>
    </row>
    <row r="6" spans="2:21">
      <c r="B6" s="15">
        <v>3</v>
      </c>
      <c r="C6" s="74" t="s">
        <v>55</v>
      </c>
      <c r="D6" s="75" t="s">
        <v>55</v>
      </c>
      <c r="E6" s="75" t="s">
        <v>55</v>
      </c>
      <c r="F6" s="76" t="s">
        <v>55</v>
      </c>
      <c r="G6" s="55">
        <f>(조빌DB!M110)</f>
        <v>0</v>
      </c>
      <c r="H6" s="8">
        <v>9</v>
      </c>
      <c r="I6">
        <v>1</v>
      </c>
      <c r="K6" s="10" t="s">
        <v>77</v>
      </c>
      <c r="L6" s="88">
        <f>강화상한치DB!C54</f>
        <v>150</v>
      </c>
      <c r="M6" s="82">
        <v>0</v>
      </c>
      <c r="N6" s="25">
        <f t="shared" si="0"/>
        <v>150</v>
      </c>
      <c r="O6" s="23">
        <f>조빌DB!C103</f>
        <v>0</v>
      </c>
      <c r="Q6" s="102"/>
      <c r="R6" s="102"/>
      <c r="S6" s="102"/>
      <c r="T6" s="102"/>
      <c r="U6" s="102"/>
    </row>
    <row r="7" spans="2:21">
      <c r="B7" s="15">
        <v>4</v>
      </c>
      <c r="C7" s="74" t="s">
        <v>55</v>
      </c>
      <c r="D7" s="75" t="s">
        <v>55</v>
      </c>
      <c r="E7" s="75" t="s">
        <v>55</v>
      </c>
      <c r="F7" s="76" t="s">
        <v>55</v>
      </c>
      <c r="G7" s="55">
        <f>(조빌DB!M111)</f>
        <v>0</v>
      </c>
      <c r="H7" s="8">
        <v>10</v>
      </c>
      <c r="I7">
        <v>1</v>
      </c>
      <c r="K7" s="10" t="s">
        <v>8</v>
      </c>
      <c r="L7" s="88">
        <f>강화상한치DB!D54</f>
        <v>25</v>
      </c>
      <c r="M7" s="82">
        <v>0</v>
      </c>
      <c r="N7" s="25">
        <f t="shared" si="0"/>
        <v>25</v>
      </c>
      <c r="O7" s="23">
        <f>조빌DB!D103</f>
        <v>0</v>
      </c>
      <c r="Q7" s="102"/>
      <c r="R7" s="102"/>
      <c r="S7" s="102"/>
      <c r="T7" s="102"/>
      <c r="U7" s="102"/>
    </row>
    <row r="8" spans="2:21">
      <c r="B8" s="15">
        <v>5</v>
      </c>
      <c r="C8" s="74" t="s">
        <v>55</v>
      </c>
      <c r="D8" s="75" t="s">
        <v>55</v>
      </c>
      <c r="E8" s="75" t="s">
        <v>55</v>
      </c>
      <c r="F8" s="76" t="s">
        <v>55</v>
      </c>
      <c r="G8" s="55">
        <f>(조빌DB!M112)</f>
        <v>0</v>
      </c>
      <c r="H8" s="8">
        <v>10</v>
      </c>
      <c r="I8">
        <v>1</v>
      </c>
      <c r="K8" s="10" t="s">
        <v>9</v>
      </c>
      <c r="L8" s="88">
        <f>강화상한치DB!E54</f>
        <v>26</v>
      </c>
      <c r="M8" s="82">
        <v>0</v>
      </c>
      <c r="N8" s="25">
        <f t="shared" si="0"/>
        <v>26</v>
      </c>
      <c r="O8" s="23">
        <f>조빌DB!E103</f>
        <v>0</v>
      </c>
      <c r="Q8" s="102"/>
      <c r="R8" s="102"/>
      <c r="S8" s="102"/>
      <c r="T8" s="102"/>
      <c r="U8" s="102"/>
    </row>
    <row r="9" spans="2:21">
      <c r="B9" s="15">
        <v>6</v>
      </c>
      <c r="C9" s="74" t="s">
        <v>55</v>
      </c>
      <c r="D9" s="75" t="s">
        <v>55</v>
      </c>
      <c r="E9" s="75" t="s">
        <v>55</v>
      </c>
      <c r="F9" s="76" t="s">
        <v>55</v>
      </c>
      <c r="G9" s="55">
        <f>(조빌DB!M113)</f>
        <v>0</v>
      </c>
      <c r="H9" s="8">
        <v>10</v>
      </c>
      <c r="I9">
        <v>1</v>
      </c>
      <c r="K9" s="10" t="s">
        <v>10</v>
      </c>
      <c r="L9" s="88">
        <f>강화상한치DB!F54</f>
        <v>26</v>
      </c>
      <c r="M9" s="82">
        <v>0</v>
      </c>
      <c r="N9" s="25">
        <f t="shared" si="0"/>
        <v>26</v>
      </c>
      <c r="O9" s="23">
        <f>조빌DB!F103</f>
        <v>0</v>
      </c>
      <c r="Q9" s="102"/>
      <c r="R9" s="102"/>
      <c r="S9" s="102"/>
      <c r="T9" s="102"/>
      <c r="U9" s="102"/>
    </row>
    <row r="10" spans="2:21">
      <c r="B10" s="15">
        <v>7</v>
      </c>
      <c r="C10" s="74" t="s">
        <v>55</v>
      </c>
      <c r="D10" s="75" t="s">
        <v>55</v>
      </c>
      <c r="E10" s="75" t="s">
        <v>55</v>
      </c>
      <c r="F10" s="76" t="s">
        <v>55</v>
      </c>
      <c r="G10" s="55">
        <f>(조빌DB!M114)</f>
        <v>0</v>
      </c>
      <c r="H10" s="8">
        <v>10</v>
      </c>
      <c r="I10">
        <v>1</v>
      </c>
      <c r="K10" s="10" t="s">
        <v>11</v>
      </c>
      <c r="L10" s="88">
        <f>강화상한치DB!G54</f>
        <v>23</v>
      </c>
      <c r="M10" s="82">
        <v>0</v>
      </c>
      <c r="N10" s="25">
        <f t="shared" si="0"/>
        <v>23</v>
      </c>
      <c r="O10" s="23">
        <f>조빌DB!G103</f>
        <v>0</v>
      </c>
      <c r="Q10" s="102"/>
      <c r="R10" s="102"/>
      <c r="S10" s="102"/>
      <c r="T10" s="102"/>
      <c r="U10" s="102"/>
    </row>
    <row r="11" spans="2:21">
      <c r="B11" s="15">
        <v>8</v>
      </c>
      <c r="C11" s="74" t="s">
        <v>55</v>
      </c>
      <c r="D11" s="75" t="s">
        <v>55</v>
      </c>
      <c r="E11" s="75" t="s">
        <v>55</v>
      </c>
      <c r="F11" s="76" t="s">
        <v>55</v>
      </c>
      <c r="G11" s="55">
        <f>(조빌DB!M115)</f>
        <v>0</v>
      </c>
      <c r="H11" s="8">
        <v>10</v>
      </c>
      <c r="I11">
        <v>1</v>
      </c>
      <c r="K11" s="10" t="s">
        <v>12</v>
      </c>
      <c r="L11" s="88">
        <f>강화상한치DB!H54</f>
        <v>45</v>
      </c>
      <c r="M11" s="82">
        <v>0</v>
      </c>
      <c r="N11" s="25">
        <f t="shared" si="0"/>
        <v>45</v>
      </c>
      <c r="O11" s="23">
        <f>조빌DB!H103</f>
        <v>0</v>
      </c>
      <c r="Q11" s="102"/>
      <c r="R11" s="102"/>
      <c r="S11" s="102"/>
      <c r="T11" s="102"/>
      <c r="U11" s="102"/>
    </row>
    <row r="12" spans="2:21">
      <c r="B12" s="15">
        <v>9</v>
      </c>
      <c r="C12" s="74" t="s">
        <v>55</v>
      </c>
      <c r="D12" s="75" t="s">
        <v>55</v>
      </c>
      <c r="E12" s="75" t="s">
        <v>55</v>
      </c>
      <c r="F12" s="76" t="s">
        <v>55</v>
      </c>
      <c r="G12" s="55">
        <f>(조빌DB!M116)</f>
        <v>0</v>
      </c>
      <c r="H12" s="8">
        <v>10</v>
      </c>
      <c r="I12">
        <v>1</v>
      </c>
      <c r="K12" s="10" t="s">
        <v>13</v>
      </c>
      <c r="L12" s="88">
        <f>강화상한치DB!I54</f>
        <v>45</v>
      </c>
      <c r="M12" s="82">
        <v>0</v>
      </c>
      <c r="N12" s="25">
        <f t="shared" si="0"/>
        <v>45</v>
      </c>
      <c r="O12" s="23">
        <f>조빌DB!I103</f>
        <v>0</v>
      </c>
      <c r="Q12" s="102"/>
      <c r="R12" s="102"/>
      <c r="S12" s="102"/>
      <c r="T12" s="102"/>
      <c r="U12" s="102"/>
    </row>
    <row r="13" spans="2:21" ht="17.25" thickBot="1">
      <c r="B13" s="15">
        <v>10</v>
      </c>
      <c r="C13" s="74" t="s">
        <v>55</v>
      </c>
      <c r="D13" s="75" t="s">
        <v>55</v>
      </c>
      <c r="E13" s="75" t="s">
        <v>55</v>
      </c>
      <c r="F13" s="76" t="s">
        <v>55</v>
      </c>
      <c r="G13" s="55">
        <f>(조빌DB!M117)</f>
        <v>0</v>
      </c>
      <c r="H13" s="8">
        <v>10</v>
      </c>
      <c r="I13">
        <v>1</v>
      </c>
      <c r="K13" s="11" t="s">
        <v>65</v>
      </c>
      <c r="L13" s="89">
        <f>강화상한치DB!J54</f>
        <v>45</v>
      </c>
      <c r="M13" s="83">
        <v>0</v>
      </c>
      <c r="N13" s="27">
        <f t="shared" si="0"/>
        <v>45</v>
      </c>
      <c r="O13" s="24">
        <f>조빌DB!J103</f>
        <v>0</v>
      </c>
    </row>
    <row r="14" spans="2:21" ht="18" thickTop="1" thickBot="1">
      <c r="B14" s="15">
        <v>11</v>
      </c>
      <c r="C14" s="74" t="s">
        <v>55</v>
      </c>
      <c r="D14" s="75" t="s">
        <v>55</v>
      </c>
      <c r="E14" s="75" t="s">
        <v>55</v>
      </c>
      <c r="F14" s="76" t="s">
        <v>55</v>
      </c>
      <c r="G14" s="55">
        <f>(조빌DB!M118)</f>
        <v>0</v>
      </c>
      <c r="H14" s="8">
        <v>10</v>
      </c>
      <c r="I14">
        <v>1</v>
      </c>
      <c r="K14" s="1"/>
      <c r="L14" s="2"/>
      <c r="M14" s="2"/>
      <c r="N14" s="2"/>
      <c r="O14" s="2"/>
    </row>
    <row r="15" spans="2:21" ht="18" thickTop="1" thickBot="1">
      <c r="B15" s="15">
        <v>12</v>
      </c>
      <c r="C15" s="74" t="s">
        <v>55</v>
      </c>
      <c r="D15" s="75" t="s">
        <v>55</v>
      </c>
      <c r="E15" s="75" t="s">
        <v>55</v>
      </c>
      <c r="F15" s="76" t="s">
        <v>55</v>
      </c>
      <c r="G15" s="55">
        <f>(조빌DB!M119)</f>
        <v>0</v>
      </c>
      <c r="H15" s="8">
        <v>10</v>
      </c>
      <c r="I15">
        <v>1</v>
      </c>
      <c r="K15" s="59" t="s">
        <v>203</v>
      </c>
      <c r="N15" s="2"/>
      <c r="O15" s="2"/>
    </row>
    <row r="16" spans="2:21" ht="17.25" thickTop="1">
      <c r="B16" s="15">
        <v>13</v>
      </c>
      <c r="C16" s="74" t="s">
        <v>55</v>
      </c>
      <c r="D16" s="75" t="s">
        <v>55</v>
      </c>
      <c r="E16" s="75" t="s">
        <v>55</v>
      </c>
      <c r="F16" s="76" t="s">
        <v>55</v>
      </c>
      <c r="G16" s="55">
        <f>(조빌DB!M120)</f>
        <v>0</v>
      </c>
      <c r="H16" s="8">
        <v>10</v>
      </c>
      <c r="I16">
        <v>1</v>
      </c>
      <c r="K16" s="14" t="s">
        <v>204</v>
      </c>
      <c r="L16" s="93">
        <v>0.7</v>
      </c>
      <c r="N16" s="2"/>
      <c r="O16" s="2"/>
    </row>
    <row r="17" spans="2:18" ht="17.25" thickBot="1">
      <c r="B17" s="15">
        <v>14</v>
      </c>
      <c r="C17" s="74" t="s">
        <v>55</v>
      </c>
      <c r="D17" s="75" t="s">
        <v>55</v>
      </c>
      <c r="E17" s="75" t="s">
        <v>55</v>
      </c>
      <c r="F17" s="76" t="s">
        <v>55</v>
      </c>
      <c r="G17" s="55">
        <f>(조빌DB!M121)</f>
        <v>0</v>
      </c>
      <c r="H17" s="8">
        <v>10</v>
      </c>
      <c r="I17">
        <v>1</v>
      </c>
      <c r="K17" s="16" t="s">
        <v>205</v>
      </c>
      <c r="L17" s="94">
        <v>0.18</v>
      </c>
      <c r="N17" s="2"/>
      <c r="O17" s="2"/>
    </row>
    <row r="18" spans="2:18" ht="18" thickTop="1" thickBot="1">
      <c r="B18" s="15">
        <v>15</v>
      </c>
      <c r="C18" s="74" t="s">
        <v>55</v>
      </c>
      <c r="D18" s="75" t="s">
        <v>55</v>
      </c>
      <c r="E18" s="75" t="s">
        <v>55</v>
      </c>
      <c r="F18" s="76" t="s">
        <v>55</v>
      </c>
      <c r="G18" s="55">
        <f>(조빌DB!M122)</f>
        <v>0</v>
      </c>
      <c r="H18" s="8">
        <v>10</v>
      </c>
      <c r="I18">
        <v>1</v>
      </c>
      <c r="N18" s="2"/>
      <c r="O18" s="2"/>
    </row>
    <row r="19" spans="2:18" ht="18" thickTop="1" thickBot="1">
      <c r="B19" s="15">
        <v>16</v>
      </c>
      <c r="C19" s="74" t="s">
        <v>55</v>
      </c>
      <c r="D19" s="75" t="s">
        <v>55</v>
      </c>
      <c r="E19" s="75" t="s">
        <v>55</v>
      </c>
      <c r="F19" s="76" t="s">
        <v>55</v>
      </c>
      <c r="G19" s="55">
        <f>(조빌DB!M123)</f>
        <v>0</v>
      </c>
      <c r="H19" s="8">
        <v>10</v>
      </c>
      <c r="I19">
        <v>1</v>
      </c>
      <c r="K19" s="13" t="s">
        <v>73</v>
      </c>
      <c r="L19" s="2"/>
      <c r="M19" s="2"/>
      <c r="N19" s="2"/>
      <c r="O19" s="2"/>
    </row>
    <row r="20" spans="2:18" ht="17.25" thickTop="1">
      <c r="B20" s="15">
        <v>17</v>
      </c>
      <c r="C20" s="74" t="s">
        <v>55</v>
      </c>
      <c r="D20" s="75" t="s">
        <v>55</v>
      </c>
      <c r="E20" s="75" t="s">
        <v>55</v>
      </c>
      <c r="F20" s="76" t="s">
        <v>55</v>
      </c>
      <c r="G20" s="55">
        <f>(조빌DB!M124)</f>
        <v>0</v>
      </c>
      <c r="H20" s="8">
        <v>10</v>
      </c>
      <c r="I20">
        <v>1</v>
      </c>
      <c r="K20" s="14" t="s">
        <v>151</v>
      </c>
      <c r="L20" s="52"/>
      <c r="M20" s="81">
        <v>0</v>
      </c>
      <c r="N20" s="2"/>
      <c r="O20" s="2"/>
      <c r="R20" s="60"/>
    </row>
    <row r="21" spans="2:18">
      <c r="B21" s="15">
        <v>18</v>
      </c>
      <c r="C21" s="74" t="s">
        <v>55</v>
      </c>
      <c r="D21" s="75" t="s">
        <v>55</v>
      </c>
      <c r="E21" s="75" t="s">
        <v>55</v>
      </c>
      <c r="F21" s="76" t="s">
        <v>55</v>
      </c>
      <c r="G21" s="55">
        <f>(조빌DB!M125)</f>
        <v>0</v>
      </c>
      <c r="H21" s="8">
        <v>10</v>
      </c>
      <c r="I21">
        <v>1</v>
      </c>
      <c r="K21" s="15" t="s">
        <v>14</v>
      </c>
      <c r="L21" s="50">
        <f>I33</f>
        <v>0</v>
      </c>
      <c r="M21" s="12">
        <f>L21*L16</f>
        <v>0</v>
      </c>
      <c r="N21" s="2"/>
      <c r="O21" s="2"/>
      <c r="R21" s="60"/>
    </row>
    <row r="22" spans="2:18">
      <c r="B22" s="15">
        <v>19</v>
      </c>
      <c r="C22" s="74" t="s">
        <v>55</v>
      </c>
      <c r="D22" s="75" t="s">
        <v>55</v>
      </c>
      <c r="E22" s="75" t="s">
        <v>55</v>
      </c>
      <c r="F22" s="76" t="s">
        <v>55</v>
      </c>
      <c r="G22" s="55">
        <f>(조빌DB!M126)</f>
        <v>0</v>
      </c>
      <c r="H22" s="8">
        <v>10</v>
      </c>
      <c r="I22">
        <v>1</v>
      </c>
      <c r="J22" s="1"/>
      <c r="K22" s="15" t="s">
        <v>15</v>
      </c>
      <c r="L22" s="50">
        <f>H33</f>
        <v>0</v>
      </c>
      <c r="M22" s="12">
        <f>L22*L17</f>
        <v>0</v>
      </c>
      <c r="N22" s="2"/>
      <c r="O22" s="2"/>
    </row>
    <row r="23" spans="2:18">
      <c r="B23" s="15">
        <v>20</v>
      </c>
      <c r="C23" s="74" t="s">
        <v>55</v>
      </c>
      <c r="D23" s="75" t="s">
        <v>55</v>
      </c>
      <c r="E23" s="75" t="s">
        <v>55</v>
      </c>
      <c r="F23" s="76" t="s">
        <v>55</v>
      </c>
      <c r="G23" s="55">
        <f>(조빌DB!M127)</f>
        <v>0</v>
      </c>
      <c r="H23" s="8">
        <v>10</v>
      </c>
      <c r="I23">
        <v>1</v>
      </c>
      <c r="J23" s="1"/>
      <c r="K23" s="15" t="s">
        <v>16</v>
      </c>
      <c r="L23" s="86" t="s">
        <v>55</v>
      </c>
      <c r="M23" s="51">
        <f>조빌DB!R34</f>
        <v>0</v>
      </c>
    </row>
    <row r="24" spans="2:18">
      <c r="B24" s="15">
        <v>21</v>
      </c>
      <c r="C24" s="74" t="s">
        <v>55</v>
      </c>
      <c r="D24" s="75" t="s">
        <v>55</v>
      </c>
      <c r="E24" s="75" t="s">
        <v>55</v>
      </c>
      <c r="F24" s="76" t="s">
        <v>55</v>
      </c>
      <c r="G24" s="55">
        <f>(조빌DB!M128)</f>
        <v>0</v>
      </c>
      <c r="H24" s="8">
        <v>10</v>
      </c>
      <c r="I24">
        <v>1</v>
      </c>
      <c r="J24" s="1"/>
      <c r="K24" s="15" t="s">
        <v>17</v>
      </c>
      <c r="L24" s="19" t="s">
        <v>75</v>
      </c>
      <c r="M24" s="82">
        <v>0</v>
      </c>
      <c r="N24" s="42"/>
      <c r="O24" s="42"/>
    </row>
    <row r="25" spans="2:18" ht="17.25" thickBot="1">
      <c r="B25" s="15">
        <v>22</v>
      </c>
      <c r="C25" s="74" t="s">
        <v>55</v>
      </c>
      <c r="D25" s="75" t="s">
        <v>55</v>
      </c>
      <c r="E25" s="75" t="s">
        <v>55</v>
      </c>
      <c r="F25" s="76" t="s">
        <v>55</v>
      </c>
      <c r="G25" s="55">
        <f>(조빌DB!M129)</f>
        <v>0</v>
      </c>
      <c r="H25" s="8">
        <v>10</v>
      </c>
      <c r="I25">
        <v>1</v>
      </c>
      <c r="J25" s="1"/>
      <c r="K25" s="15" t="s">
        <v>74</v>
      </c>
      <c r="L25" s="19" t="s">
        <v>75</v>
      </c>
      <c r="M25" s="18">
        <f>SUM(M20:M24)</f>
        <v>0</v>
      </c>
      <c r="N25" s="42"/>
      <c r="O25" s="42"/>
    </row>
    <row r="26" spans="2:18" ht="18" thickTop="1" thickBot="1">
      <c r="B26" s="15">
        <v>23</v>
      </c>
      <c r="C26" s="74" t="s">
        <v>55</v>
      </c>
      <c r="D26" s="75" t="s">
        <v>55</v>
      </c>
      <c r="E26" s="75" t="s">
        <v>55</v>
      </c>
      <c r="F26" s="76" t="s">
        <v>55</v>
      </c>
      <c r="G26" s="55">
        <f>(조빌DB!M130)</f>
        <v>0</v>
      </c>
      <c r="H26" s="8">
        <v>10</v>
      </c>
      <c r="I26">
        <v>1</v>
      </c>
      <c r="J26" s="1"/>
      <c r="K26" s="20" t="s">
        <v>18</v>
      </c>
      <c r="L26" s="53">
        <f>G34+M25</f>
        <v>0</v>
      </c>
      <c r="M26" s="28">
        <f>L26*130</f>
        <v>0</v>
      </c>
      <c r="N26" s="42"/>
      <c r="O26" s="42"/>
    </row>
    <row r="27" spans="2:18" ht="17.25" thickTop="1">
      <c r="B27" s="15">
        <v>24</v>
      </c>
      <c r="C27" s="74" t="s">
        <v>55</v>
      </c>
      <c r="D27" s="75" t="s">
        <v>55</v>
      </c>
      <c r="E27" s="75" t="s">
        <v>55</v>
      </c>
      <c r="F27" s="76" t="s">
        <v>55</v>
      </c>
      <c r="G27" s="55">
        <f>(조빌DB!M131)</f>
        <v>0</v>
      </c>
      <c r="H27" s="8">
        <v>10</v>
      </c>
      <c r="I27">
        <v>1</v>
      </c>
      <c r="J27" s="1"/>
      <c r="K27" s="42"/>
      <c r="L27" s="42"/>
      <c r="M27" s="42"/>
      <c r="N27" s="42"/>
      <c r="O27" s="42"/>
    </row>
    <row r="28" spans="2:18">
      <c r="B28" s="15">
        <v>25</v>
      </c>
      <c r="C28" s="74" t="s">
        <v>55</v>
      </c>
      <c r="D28" s="75" t="s">
        <v>55</v>
      </c>
      <c r="E28" s="75" t="s">
        <v>55</v>
      </c>
      <c r="F28" s="76" t="s">
        <v>55</v>
      </c>
      <c r="G28" s="55">
        <f>(조빌DB!M132)</f>
        <v>0</v>
      </c>
      <c r="H28" s="8">
        <v>10</v>
      </c>
      <c r="I28">
        <v>1</v>
      </c>
      <c r="J28" s="1"/>
      <c r="K28" s="42"/>
      <c r="L28" s="42"/>
      <c r="M28" s="42"/>
      <c r="N28" s="42"/>
      <c r="O28" s="42"/>
    </row>
    <row r="29" spans="2:18">
      <c r="B29" s="15">
        <v>26</v>
      </c>
      <c r="C29" s="74" t="s">
        <v>55</v>
      </c>
      <c r="D29" s="75" t="s">
        <v>55</v>
      </c>
      <c r="E29" s="75" t="s">
        <v>55</v>
      </c>
      <c r="F29" s="76" t="s">
        <v>55</v>
      </c>
      <c r="G29" s="55">
        <f>(조빌DB!M133)</f>
        <v>0</v>
      </c>
      <c r="H29" s="8">
        <v>10</v>
      </c>
      <c r="I29">
        <v>1</v>
      </c>
      <c r="J29" s="1"/>
      <c r="K29" s="42"/>
      <c r="L29" s="42"/>
      <c r="M29" s="42"/>
      <c r="N29" s="42"/>
      <c r="O29" s="42"/>
    </row>
    <row r="30" spans="2:18">
      <c r="B30" s="15">
        <v>27</v>
      </c>
      <c r="C30" s="74" t="s">
        <v>55</v>
      </c>
      <c r="D30" s="75" t="s">
        <v>55</v>
      </c>
      <c r="E30" s="75" t="s">
        <v>55</v>
      </c>
      <c r="F30" s="76" t="s">
        <v>55</v>
      </c>
      <c r="G30" s="55">
        <f>(조빌DB!M134)</f>
        <v>0</v>
      </c>
      <c r="H30" s="8">
        <v>10</v>
      </c>
      <c r="I30">
        <v>1</v>
      </c>
      <c r="J30" s="1"/>
      <c r="K30" s="42"/>
      <c r="L30" s="42"/>
      <c r="M30" s="42"/>
      <c r="N30" s="42"/>
      <c r="O30" s="42"/>
    </row>
    <row r="31" spans="2:18">
      <c r="B31" s="15">
        <v>28</v>
      </c>
      <c r="C31" s="74" t="s">
        <v>55</v>
      </c>
      <c r="D31" s="75" t="s">
        <v>55</v>
      </c>
      <c r="E31" s="75" t="s">
        <v>55</v>
      </c>
      <c r="F31" s="76" t="s">
        <v>55</v>
      </c>
      <c r="G31" s="55">
        <f>(조빌DB!M135)</f>
        <v>0</v>
      </c>
      <c r="H31" s="8">
        <v>10</v>
      </c>
      <c r="I31">
        <v>1</v>
      </c>
      <c r="J31" s="1"/>
      <c r="K31" s="42"/>
      <c r="L31" s="42"/>
      <c r="M31" s="42"/>
      <c r="N31" s="42"/>
      <c r="O31" s="42"/>
    </row>
    <row r="32" spans="2:18">
      <c r="B32" s="15">
        <v>29</v>
      </c>
      <c r="C32" s="74" t="s">
        <v>55</v>
      </c>
      <c r="D32" s="75" t="s">
        <v>55</v>
      </c>
      <c r="E32" s="75" t="s">
        <v>55</v>
      </c>
      <c r="F32" s="76" t="s">
        <v>55</v>
      </c>
      <c r="G32" s="55">
        <f>(조빌DB!M136)</f>
        <v>0</v>
      </c>
      <c r="H32" s="8">
        <v>10</v>
      </c>
      <c r="I32">
        <v>1</v>
      </c>
      <c r="J32" s="1"/>
      <c r="K32" s="42"/>
      <c r="L32" s="42"/>
      <c r="M32" s="42"/>
      <c r="N32" s="42"/>
      <c r="O32" s="42"/>
    </row>
    <row r="33" spans="2:14" ht="17.25" thickBot="1">
      <c r="B33" s="16">
        <v>30</v>
      </c>
      <c r="C33" s="77" t="s">
        <v>55</v>
      </c>
      <c r="D33" s="78" t="s">
        <v>55</v>
      </c>
      <c r="E33" s="78" t="s">
        <v>55</v>
      </c>
      <c r="F33" s="79" t="s">
        <v>55</v>
      </c>
      <c r="G33" s="56">
        <f>(조빌DB!M137)</f>
        <v>0</v>
      </c>
      <c r="H33" s="58">
        <f>SUMIF($G$4:$G$33,"&gt;0",$H$3:$H$32)</f>
        <v>0</v>
      </c>
      <c r="I33">
        <f>SUMIF($G$4:$G$33,"&gt;0",$I$3:$I$32)</f>
        <v>0</v>
      </c>
      <c r="J33" s="1"/>
      <c r="L33" s="2"/>
      <c r="M33" s="2"/>
      <c r="N33" s="2"/>
    </row>
    <row r="34" spans="2:14" ht="18" thickTop="1" thickBot="1">
      <c r="B34" s="1"/>
      <c r="G34" s="57">
        <f>SUM(G4:G33)</f>
        <v>0</v>
      </c>
    </row>
    <row r="35" spans="2:14" ht="17.25" thickTop="1"/>
  </sheetData>
  <sheetProtection sheet="1" objects="1" scenarios="1" selectLockedCells="1"/>
  <mergeCells count="4">
    <mergeCell ref="B1:O1"/>
    <mergeCell ref="C2:D2"/>
    <mergeCell ref="Q1:U2"/>
    <mergeCell ref="Q3:U12"/>
  </mergeCells>
  <phoneticPr fontId="1" type="noConversion"/>
  <dataValidations count="5">
    <dataValidation type="list" allowBlank="1" showInputMessage="1" showErrorMessage="1" sqref="C4:C33">
      <formula1>돛</formula1>
    </dataValidation>
    <dataValidation type="list" allowBlank="1" showInputMessage="1" showErrorMessage="1" sqref="D4:D33">
      <formula1>포문</formula1>
    </dataValidation>
    <dataValidation type="list" allowBlank="1" showInputMessage="1" showErrorMessage="1" sqref="E4:F33">
      <formula1>재료</formula1>
    </dataValidation>
    <dataValidation type="list" allowBlank="1" showInputMessage="1" showErrorMessage="1" sqref="L23">
      <formula1>재질</formula1>
    </dataValidation>
    <dataValidation type="list" allowBlank="1" showInputMessage="1" showErrorMessage="1" sqref="L2">
      <formula1>선박종류</formula1>
    </dataValidation>
  </dataValidations>
  <pageMargins left="0.7" right="0.7" top="0.75" bottom="0.75" header="0.3" footer="0.3"/>
  <pageSetup paperSize="9" orientation="portrait" r:id="rId1"/>
  <ignoredErrors>
    <ignoredError sqref="L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714375</xdr:colOff>
                    <xdr:row>0</xdr:row>
                    <xdr:rowOff>219075</xdr:rowOff>
                  </from>
                  <to>
                    <xdr:col>12</xdr:col>
                    <xdr:colOff>942975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3"/>
  <sheetViews>
    <sheetView workbookViewId="0">
      <selection activeCell="M2" sqref="M2"/>
    </sheetView>
  </sheetViews>
  <sheetFormatPr defaultRowHeight="16.5"/>
  <cols>
    <col min="17" max="17" width="11" bestFit="1" customWidth="1"/>
  </cols>
  <sheetData>
    <row r="1" spans="1:18" ht="17.25" thickTop="1">
      <c r="A1" s="30" t="s">
        <v>19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8</v>
      </c>
      <c r="G1" s="29" t="s">
        <v>9</v>
      </c>
      <c r="H1" s="29" t="s">
        <v>10</v>
      </c>
      <c r="I1" s="29" t="s">
        <v>24</v>
      </c>
      <c r="J1" s="29" t="s">
        <v>12</v>
      </c>
      <c r="K1" s="29" t="s">
        <v>13</v>
      </c>
      <c r="L1" s="29" t="s">
        <v>25</v>
      </c>
      <c r="M1" s="84" t="s">
        <v>26</v>
      </c>
      <c r="O1" s="44" t="s">
        <v>97</v>
      </c>
      <c r="P1" s="45" t="s">
        <v>98</v>
      </c>
      <c r="Q1" s="45" t="s">
        <v>99</v>
      </c>
      <c r="R1" s="46" t="s">
        <v>100</v>
      </c>
    </row>
    <row r="2" spans="1:18">
      <c r="A2" s="104" t="s">
        <v>7</v>
      </c>
      <c r="B2" s="31" t="s">
        <v>56</v>
      </c>
      <c r="C2" s="32">
        <v>0</v>
      </c>
      <c r="D2" s="32">
        <v>0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64">
        <v>0</v>
      </c>
      <c r="O2" s="104" t="s">
        <v>146</v>
      </c>
      <c r="P2" s="5" t="s">
        <v>148</v>
      </c>
      <c r="Q2" s="5" t="s">
        <v>149</v>
      </c>
      <c r="R2" s="65">
        <v>0</v>
      </c>
    </row>
    <row r="3" spans="1:18">
      <c r="A3" s="104"/>
      <c r="B3" s="5" t="s">
        <v>27</v>
      </c>
      <c r="C3" s="5">
        <v>0</v>
      </c>
      <c r="D3" s="5">
        <v>45</v>
      </c>
      <c r="E3" s="5">
        <v>-5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65">
        <v>0.15</v>
      </c>
      <c r="O3" s="104"/>
      <c r="P3" s="5" t="s">
        <v>147</v>
      </c>
      <c r="Q3" s="5" t="s">
        <v>138</v>
      </c>
      <c r="R3" s="65">
        <v>145</v>
      </c>
    </row>
    <row r="4" spans="1:18">
      <c r="A4" s="104"/>
      <c r="B4" s="5" t="s">
        <v>28</v>
      </c>
      <c r="C4" s="5">
        <v>0</v>
      </c>
      <c r="D4" s="5">
        <v>-5</v>
      </c>
      <c r="E4" s="5">
        <v>45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65">
        <v>0.15</v>
      </c>
      <c r="O4" s="104"/>
      <c r="P4" s="5" t="s">
        <v>116</v>
      </c>
      <c r="Q4" s="5" t="s">
        <v>130</v>
      </c>
      <c r="R4" s="65">
        <v>1</v>
      </c>
    </row>
    <row r="5" spans="1:18">
      <c r="A5" s="104"/>
      <c r="B5" s="5" t="s">
        <v>93</v>
      </c>
      <c r="C5" s="5">
        <v>0</v>
      </c>
      <c r="D5" s="5">
        <v>30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65">
        <v>0.15</v>
      </c>
      <c r="O5" s="104"/>
      <c r="P5" s="5" t="s">
        <v>117</v>
      </c>
      <c r="Q5" s="5" t="s">
        <v>131</v>
      </c>
      <c r="R5" s="65">
        <v>40</v>
      </c>
    </row>
    <row r="6" spans="1:18">
      <c r="A6" s="104"/>
      <c r="B6" s="5" t="s">
        <v>29</v>
      </c>
      <c r="C6" s="5">
        <v>0</v>
      </c>
      <c r="D6" s="5">
        <v>0</v>
      </c>
      <c r="E6" s="5">
        <v>20</v>
      </c>
      <c r="F6" s="5">
        <v>0</v>
      </c>
      <c r="G6" s="5">
        <v>0</v>
      </c>
      <c r="H6" s="5">
        <v>4</v>
      </c>
      <c r="I6" s="5">
        <v>0</v>
      </c>
      <c r="J6" s="5">
        <v>0</v>
      </c>
      <c r="K6" s="5">
        <v>0</v>
      </c>
      <c r="L6" s="5">
        <v>0</v>
      </c>
      <c r="M6" s="65">
        <v>4</v>
      </c>
      <c r="O6" s="104"/>
      <c r="P6" s="5" t="s">
        <v>118</v>
      </c>
      <c r="Q6" s="5" t="s">
        <v>132</v>
      </c>
      <c r="R6" s="65">
        <v>10</v>
      </c>
    </row>
    <row r="7" spans="1:18">
      <c r="A7" s="104"/>
      <c r="B7" s="33" t="s">
        <v>30</v>
      </c>
      <c r="C7" s="5">
        <v>0</v>
      </c>
      <c r="D7" s="5">
        <v>0</v>
      </c>
      <c r="E7" s="5">
        <v>25</v>
      </c>
      <c r="F7" s="5">
        <v>0</v>
      </c>
      <c r="G7" s="5">
        <v>0</v>
      </c>
      <c r="H7" s="5">
        <v>4</v>
      </c>
      <c r="I7" s="5">
        <v>0</v>
      </c>
      <c r="J7" s="5">
        <v>0</v>
      </c>
      <c r="K7" s="5">
        <v>0</v>
      </c>
      <c r="L7" s="5">
        <v>0</v>
      </c>
      <c r="M7" s="65">
        <v>5</v>
      </c>
      <c r="O7" s="104"/>
      <c r="P7" s="5" t="s">
        <v>119</v>
      </c>
      <c r="Q7" s="5" t="s">
        <v>133</v>
      </c>
      <c r="R7" s="65">
        <v>3</v>
      </c>
    </row>
    <row r="8" spans="1:18">
      <c r="A8" s="104"/>
      <c r="B8" s="33" t="s">
        <v>31</v>
      </c>
      <c r="C8" s="5">
        <v>0</v>
      </c>
      <c r="D8" s="5">
        <v>40</v>
      </c>
      <c r="E8" s="5">
        <v>0</v>
      </c>
      <c r="F8" s="5">
        <v>0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65">
        <v>5</v>
      </c>
      <c r="O8" s="104"/>
      <c r="P8" s="5" t="s">
        <v>120</v>
      </c>
      <c r="Q8" s="5" t="s">
        <v>139</v>
      </c>
      <c r="R8" s="65">
        <v>3</v>
      </c>
    </row>
    <row r="9" spans="1:18">
      <c r="A9" s="104"/>
      <c r="B9" s="34" t="s">
        <v>90</v>
      </c>
      <c r="C9" s="35">
        <v>0</v>
      </c>
      <c r="D9" s="35">
        <v>10</v>
      </c>
      <c r="E9" s="35">
        <v>30</v>
      </c>
      <c r="F9" s="35">
        <v>0</v>
      </c>
      <c r="G9" s="35">
        <v>0</v>
      </c>
      <c r="H9" s="35">
        <v>2</v>
      </c>
      <c r="I9" s="35">
        <v>0</v>
      </c>
      <c r="J9" s="35">
        <v>0</v>
      </c>
      <c r="K9" s="35">
        <v>0</v>
      </c>
      <c r="L9" s="35">
        <v>0</v>
      </c>
      <c r="M9" s="66">
        <v>3</v>
      </c>
      <c r="O9" s="104"/>
      <c r="P9" s="5" t="s">
        <v>121</v>
      </c>
      <c r="Q9" s="5" t="s">
        <v>134</v>
      </c>
      <c r="R9" s="65">
        <v>3</v>
      </c>
    </row>
    <row r="10" spans="1:18">
      <c r="A10" s="104"/>
      <c r="B10" s="36" t="s">
        <v>92</v>
      </c>
      <c r="C10" s="35">
        <v>0</v>
      </c>
      <c r="D10" s="35">
        <v>30</v>
      </c>
      <c r="E10" s="35">
        <v>0</v>
      </c>
      <c r="F10" s="35">
        <v>0</v>
      </c>
      <c r="G10" s="35">
        <v>0</v>
      </c>
      <c r="H10" s="35">
        <v>3</v>
      </c>
      <c r="I10" s="35">
        <v>0</v>
      </c>
      <c r="J10" s="35">
        <v>0</v>
      </c>
      <c r="K10" s="35">
        <v>0</v>
      </c>
      <c r="L10" s="35">
        <v>0</v>
      </c>
      <c r="M10" s="66">
        <v>3</v>
      </c>
      <c r="O10" s="104"/>
      <c r="P10" s="5" t="s">
        <v>122</v>
      </c>
      <c r="Q10" s="5" t="s">
        <v>135</v>
      </c>
      <c r="R10" s="65">
        <v>3</v>
      </c>
    </row>
    <row r="11" spans="1:18">
      <c r="A11" s="104"/>
      <c r="B11" s="36" t="s">
        <v>91</v>
      </c>
      <c r="C11" s="35">
        <v>0</v>
      </c>
      <c r="D11" s="35">
        <v>10</v>
      </c>
      <c r="E11" s="5">
        <v>20</v>
      </c>
      <c r="F11" s="35">
        <v>0</v>
      </c>
      <c r="G11" s="5">
        <v>2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66">
        <v>3</v>
      </c>
      <c r="O11" s="104"/>
      <c r="P11" s="5" t="s">
        <v>123</v>
      </c>
      <c r="Q11" s="5" t="s">
        <v>136</v>
      </c>
      <c r="R11" s="65">
        <v>3</v>
      </c>
    </row>
    <row r="12" spans="1:18">
      <c r="A12" s="104" t="s">
        <v>32</v>
      </c>
      <c r="B12" s="31" t="s">
        <v>56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64">
        <v>0</v>
      </c>
      <c r="O12" s="104"/>
      <c r="P12" s="5" t="s">
        <v>124</v>
      </c>
      <c r="Q12" s="5" t="s">
        <v>137</v>
      </c>
      <c r="R12" s="65">
        <v>3</v>
      </c>
    </row>
    <row r="13" spans="1:18">
      <c r="A13" s="104"/>
      <c r="B13" s="5" t="s">
        <v>33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4</v>
      </c>
      <c r="L13" s="5">
        <v>0</v>
      </c>
      <c r="M13" s="65">
        <v>0.04</v>
      </c>
      <c r="O13" s="104"/>
      <c r="P13" s="5" t="s">
        <v>125</v>
      </c>
      <c r="Q13" s="5" t="s">
        <v>140</v>
      </c>
      <c r="R13" s="65">
        <v>3</v>
      </c>
    </row>
    <row r="14" spans="1:18">
      <c r="A14" s="104"/>
      <c r="B14" s="5" t="s">
        <v>34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8</v>
      </c>
      <c r="L14" s="5">
        <v>0</v>
      </c>
      <c r="M14" s="65">
        <v>0.1</v>
      </c>
      <c r="O14" s="104"/>
      <c r="P14" s="5" t="s">
        <v>126</v>
      </c>
      <c r="Q14" s="5" t="s">
        <v>141</v>
      </c>
      <c r="R14" s="65">
        <v>8</v>
      </c>
    </row>
    <row r="15" spans="1:18">
      <c r="A15" s="104"/>
      <c r="B15" s="33" t="s">
        <v>35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10</v>
      </c>
      <c r="L15" s="5">
        <v>0</v>
      </c>
      <c r="M15" s="65">
        <v>3</v>
      </c>
      <c r="O15" s="104"/>
      <c r="P15" s="5" t="s">
        <v>127</v>
      </c>
      <c r="Q15" s="5" t="s">
        <v>142</v>
      </c>
      <c r="R15" s="65">
        <v>8</v>
      </c>
    </row>
    <row r="16" spans="1:18">
      <c r="A16" s="104"/>
      <c r="B16" s="37" t="s">
        <v>88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12</v>
      </c>
      <c r="L16" s="35">
        <v>0</v>
      </c>
      <c r="M16" s="66">
        <v>3</v>
      </c>
      <c r="O16" s="104"/>
      <c r="P16" s="5" t="s">
        <v>128</v>
      </c>
      <c r="Q16" s="5" t="s">
        <v>143</v>
      </c>
      <c r="R16" s="65">
        <v>8</v>
      </c>
    </row>
    <row r="17" spans="1:18">
      <c r="A17" s="104"/>
      <c r="B17" s="38" t="s">
        <v>89</v>
      </c>
      <c r="C17" s="5">
        <v>20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5">
        <v>10</v>
      </c>
      <c r="L17" s="35">
        <v>0</v>
      </c>
      <c r="M17" s="66">
        <v>5</v>
      </c>
      <c r="O17" s="104"/>
      <c r="P17" s="5" t="s">
        <v>129</v>
      </c>
      <c r="Q17" s="5" t="s">
        <v>144</v>
      </c>
      <c r="R17" s="65">
        <v>8</v>
      </c>
    </row>
    <row r="18" spans="1:18">
      <c r="A18" s="106" t="s">
        <v>36</v>
      </c>
      <c r="B18" s="31" t="s">
        <v>56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64">
        <v>0</v>
      </c>
      <c r="O18" s="104"/>
      <c r="P18" s="5" t="s">
        <v>101</v>
      </c>
      <c r="Q18" s="5" t="s">
        <v>145</v>
      </c>
      <c r="R18" s="65">
        <v>190</v>
      </c>
    </row>
    <row r="19" spans="1:18">
      <c r="A19" s="107"/>
      <c r="B19" s="5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3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5">
        <v>0.2</v>
      </c>
      <c r="O19" s="104"/>
      <c r="P19" s="5" t="s">
        <v>102</v>
      </c>
      <c r="Q19" s="5" t="s">
        <v>130</v>
      </c>
      <c r="R19" s="65">
        <v>30</v>
      </c>
    </row>
    <row r="20" spans="1:18">
      <c r="A20" s="107"/>
      <c r="B20" s="5" t="s">
        <v>38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65">
        <v>0.04</v>
      </c>
      <c r="O20" s="104"/>
      <c r="P20" s="5" t="s">
        <v>111</v>
      </c>
      <c r="Q20" s="5" t="s">
        <v>131</v>
      </c>
      <c r="R20" s="65">
        <v>80</v>
      </c>
    </row>
    <row r="21" spans="1:18">
      <c r="A21" s="107"/>
      <c r="B21" s="5" t="s">
        <v>39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4</v>
      </c>
      <c r="K21" s="5">
        <v>0</v>
      </c>
      <c r="L21" s="5">
        <v>0</v>
      </c>
      <c r="M21" s="65">
        <v>0.04</v>
      </c>
      <c r="O21" s="104"/>
      <c r="P21" s="5" t="s">
        <v>103</v>
      </c>
      <c r="Q21" s="5" t="s">
        <v>132</v>
      </c>
      <c r="R21" s="65">
        <v>40</v>
      </c>
    </row>
    <row r="22" spans="1:18">
      <c r="A22" s="107"/>
      <c r="B22" s="5" t="s">
        <v>40</v>
      </c>
      <c r="C22" s="5">
        <v>0</v>
      </c>
      <c r="D22" s="5">
        <v>0</v>
      </c>
      <c r="E22" s="5">
        <v>0</v>
      </c>
      <c r="F22" s="5">
        <v>4</v>
      </c>
      <c r="G22" s="5">
        <v>-1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5">
        <v>0.15</v>
      </c>
      <c r="O22" s="104"/>
      <c r="P22" s="5" t="s">
        <v>104</v>
      </c>
      <c r="Q22" s="5" t="s">
        <v>133</v>
      </c>
      <c r="R22" s="65">
        <v>3</v>
      </c>
    </row>
    <row r="23" spans="1:18">
      <c r="A23" s="107"/>
      <c r="B23" s="5" t="s">
        <v>41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-2</v>
      </c>
      <c r="K23" s="5">
        <v>0</v>
      </c>
      <c r="L23" s="5">
        <v>6</v>
      </c>
      <c r="M23" s="65">
        <v>7.0000000000000007E-2</v>
      </c>
      <c r="O23" s="104"/>
      <c r="P23" s="5" t="s">
        <v>105</v>
      </c>
      <c r="Q23" s="5" t="s">
        <v>139</v>
      </c>
      <c r="R23" s="65">
        <v>3</v>
      </c>
    </row>
    <row r="24" spans="1:18">
      <c r="A24" s="107"/>
      <c r="B24" s="92" t="s">
        <v>202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4</v>
      </c>
      <c r="M24" s="66">
        <v>0.04</v>
      </c>
      <c r="O24" s="104"/>
      <c r="P24" s="5" t="s">
        <v>106</v>
      </c>
      <c r="Q24" s="5" t="s">
        <v>134</v>
      </c>
      <c r="R24" s="65">
        <v>3</v>
      </c>
    </row>
    <row r="25" spans="1:18">
      <c r="A25" s="107"/>
      <c r="B25" s="5" t="s">
        <v>42</v>
      </c>
      <c r="C25" s="5">
        <v>30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65">
        <v>0.05</v>
      </c>
      <c r="O25" s="104"/>
      <c r="P25" s="5" t="s">
        <v>107</v>
      </c>
      <c r="Q25" s="5" t="s">
        <v>135</v>
      </c>
      <c r="R25" s="65">
        <v>3</v>
      </c>
    </row>
    <row r="26" spans="1:18">
      <c r="A26" s="107"/>
      <c r="B26" s="35" t="s">
        <v>86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2</v>
      </c>
      <c r="J26" s="35">
        <v>0</v>
      </c>
      <c r="K26" s="35">
        <v>0</v>
      </c>
      <c r="L26" s="35">
        <v>0</v>
      </c>
      <c r="M26" s="66">
        <v>0.04</v>
      </c>
      <c r="O26" s="104"/>
      <c r="P26" s="5" t="s">
        <v>108</v>
      </c>
      <c r="Q26" s="5" t="s">
        <v>136</v>
      </c>
      <c r="R26" s="65">
        <v>3</v>
      </c>
    </row>
    <row r="27" spans="1:18">
      <c r="A27" s="107"/>
      <c r="B27" s="5" t="s">
        <v>43</v>
      </c>
      <c r="C27" s="5">
        <v>0</v>
      </c>
      <c r="D27" s="5">
        <v>-10</v>
      </c>
      <c r="E27" s="5">
        <v>-10</v>
      </c>
      <c r="F27" s="5">
        <v>0</v>
      </c>
      <c r="G27" s="5">
        <v>0</v>
      </c>
      <c r="H27" s="5">
        <v>0</v>
      </c>
      <c r="I27" s="5">
        <v>3</v>
      </c>
      <c r="J27" s="5">
        <v>0</v>
      </c>
      <c r="K27" s="5">
        <v>0</v>
      </c>
      <c r="L27" s="5">
        <v>0</v>
      </c>
      <c r="M27" s="65">
        <v>0.04</v>
      </c>
      <c r="O27" s="104"/>
      <c r="P27" s="5" t="s">
        <v>109</v>
      </c>
      <c r="Q27" s="5" t="s">
        <v>137</v>
      </c>
      <c r="R27" s="65">
        <v>3</v>
      </c>
    </row>
    <row r="28" spans="1:18">
      <c r="A28" s="107"/>
      <c r="B28" s="35" t="s">
        <v>85</v>
      </c>
      <c r="C28" s="35">
        <v>0</v>
      </c>
      <c r="D28" s="35">
        <v>0</v>
      </c>
      <c r="E28" s="35">
        <v>0</v>
      </c>
      <c r="F28" s="35">
        <v>0</v>
      </c>
      <c r="G28" s="35">
        <v>2</v>
      </c>
      <c r="H28" s="35">
        <v>1</v>
      </c>
      <c r="I28" s="35">
        <v>0</v>
      </c>
      <c r="J28" s="35">
        <v>0</v>
      </c>
      <c r="K28" s="35">
        <v>0</v>
      </c>
      <c r="L28" s="35">
        <v>-2</v>
      </c>
      <c r="M28" s="66">
        <v>0.1</v>
      </c>
      <c r="O28" s="104"/>
      <c r="P28" s="5" t="s">
        <v>110</v>
      </c>
      <c r="Q28" s="5" t="s">
        <v>140</v>
      </c>
      <c r="R28" s="65">
        <v>3</v>
      </c>
    </row>
    <row r="29" spans="1:18">
      <c r="A29" s="107"/>
      <c r="B29" s="35" t="s">
        <v>87</v>
      </c>
      <c r="C29" s="35">
        <v>20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1</v>
      </c>
      <c r="J29" s="35">
        <v>0</v>
      </c>
      <c r="K29" s="35">
        <v>0</v>
      </c>
      <c r="L29" s="35">
        <v>-4</v>
      </c>
      <c r="M29" s="66">
        <v>0.3</v>
      </c>
      <c r="O29" s="104"/>
      <c r="P29" s="5" t="s">
        <v>112</v>
      </c>
      <c r="Q29" s="5" t="s">
        <v>141</v>
      </c>
      <c r="R29" s="65">
        <v>8</v>
      </c>
    </row>
    <row r="30" spans="1:18">
      <c r="A30" s="107"/>
      <c r="B30" s="33" t="s">
        <v>44</v>
      </c>
      <c r="C30" s="5">
        <v>0</v>
      </c>
      <c r="D30" s="5">
        <v>0</v>
      </c>
      <c r="E30" s="5">
        <v>0</v>
      </c>
      <c r="F30" s="5">
        <v>0</v>
      </c>
      <c r="G30" s="5">
        <v>3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65">
        <v>5</v>
      </c>
      <c r="O30" s="104"/>
      <c r="P30" s="5" t="s">
        <v>113</v>
      </c>
      <c r="Q30" s="5" t="s">
        <v>142</v>
      </c>
      <c r="R30" s="65">
        <v>8</v>
      </c>
    </row>
    <row r="31" spans="1:18">
      <c r="A31" s="107"/>
      <c r="B31" s="33" t="s">
        <v>45</v>
      </c>
      <c r="C31" s="5">
        <v>0</v>
      </c>
      <c r="D31" s="5">
        <v>0</v>
      </c>
      <c r="E31" s="5">
        <v>0</v>
      </c>
      <c r="F31" s="5">
        <v>0</v>
      </c>
      <c r="G31" s="5">
        <v>2</v>
      </c>
      <c r="H31" s="5">
        <v>3</v>
      </c>
      <c r="I31" s="5">
        <v>0</v>
      </c>
      <c r="J31" s="5">
        <v>0</v>
      </c>
      <c r="K31" s="5">
        <v>0</v>
      </c>
      <c r="L31" s="5">
        <v>0</v>
      </c>
      <c r="M31" s="65">
        <v>4</v>
      </c>
      <c r="O31" s="104"/>
      <c r="P31" s="5" t="s">
        <v>114</v>
      </c>
      <c r="Q31" s="5" t="s">
        <v>143</v>
      </c>
      <c r="R31" s="65">
        <v>8</v>
      </c>
    </row>
    <row r="32" spans="1:18" ht="17.25" thickBot="1">
      <c r="A32" s="107"/>
      <c r="B32" s="33" t="s">
        <v>46</v>
      </c>
      <c r="C32" s="5">
        <v>20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4</v>
      </c>
      <c r="K32" s="5">
        <v>0</v>
      </c>
      <c r="L32" s="5">
        <v>0</v>
      </c>
      <c r="M32" s="65">
        <v>4</v>
      </c>
      <c r="O32" s="105"/>
      <c r="P32" s="6" t="s">
        <v>115</v>
      </c>
      <c r="Q32" s="6" t="s">
        <v>144</v>
      </c>
      <c r="R32" s="68">
        <v>8</v>
      </c>
    </row>
    <row r="33" spans="1:18" ht="18" thickTop="1" thickBot="1">
      <c r="A33" s="107"/>
      <c r="B33" s="33" t="s">
        <v>47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4</v>
      </c>
      <c r="K33" s="5">
        <v>0</v>
      </c>
      <c r="L33" s="5">
        <v>0</v>
      </c>
      <c r="M33" s="65">
        <v>3</v>
      </c>
    </row>
    <row r="34" spans="1:18" ht="18" thickTop="1" thickBot="1">
      <c r="A34" s="107"/>
      <c r="B34" s="39" t="s">
        <v>81</v>
      </c>
      <c r="C34" s="5">
        <v>30</v>
      </c>
      <c r="D34" s="35">
        <v>0</v>
      </c>
      <c r="E34" s="5">
        <v>0</v>
      </c>
      <c r="F34" s="35">
        <v>0</v>
      </c>
      <c r="G34" s="35">
        <v>0</v>
      </c>
      <c r="H34" s="35">
        <v>0</v>
      </c>
      <c r="I34" s="35">
        <v>0</v>
      </c>
      <c r="J34" s="5">
        <v>8</v>
      </c>
      <c r="K34" s="35">
        <v>0</v>
      </c>
      <c r="L34" s="35">
        <v>0</v>
      </c>
      <c r="M34" s="66">
        <v>10</v>
      </c>
      <c r="O34" s="4" t="s">
        <v>150</v>
      </c>
      <c r="P34" s="49" t="str">
        <f>선박빌더!L23</f>
        <v>선택안함</v>
      </c>
      <c r="Q34" s="47" t="str">
        <f>VLOOKUP(선박빌더!L23,$P$2:$R$32,2,FALSE)</f>
        <v>-</v>
      </c>
      <c r="R34" s="48">
        <f>VLOOKUP(선박빌더!L23,$P$2:$R$32,3,FALSE)</f>
        <v>0</v>
      </c>
    </row>
    <row r="35" spans="1:18" ht="17.25" thickTop="1">
      <c r="A35" s="107"/>
      <c r="B35" s="33" t="s">
        <v>48</v>
      </c>
      <c r="C35" s="5">
        <v>30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65">
        <v>3</v>
      </c>
    </row>
    <row r="36" spans="1:18">
      <c r="A36" s="107"/>
      <c r="B36" s="33" t="s">
        <v>49</v>
      </c>
      <c r="C36" s="5">
        <v>30</v>
      </c>
      <c r="D36" s="5">
        <v>0</v>
      </c>
      <c r="E36" s="5">
        <v>0</v>
      </c>
      <c r="F36" s="5">
        <v>0</v>
      </c>
      <c r="G36" s="5">
        <v>1</v>
      </c>
      <c r="H36" s="5">
        <v>0</v>
      </c>
      <c r="I36" s="5">
        <v>2</v>
      </c>
      <c r="J36" s="5">
        <v>0</v>
      </c>
      <c r="K36" s="5">
        <v>0</v>
      </c>
      <c r="L36" s="5">
        <v>0</v>
      </c>
      <c r="M36" s="65">
        <v>6</v>
      </c>
    </row>
    <row r="37" spans="1:18">
      <c r="A37" s="107"/>
      <c r="B37" s="33" t="s">
        <v>50</v>
      </c>
      <c r="C37" s="5">
        <v>0</v>
      </c>
      <c r="D37" s="5">
        <v>25</v>
      </c>
      <c r="E37" s="5">
        <v>25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65">
        <v>1</v>
      </c>
    </row>
    <row r="38" spans="1:18">
      <c r="A38" s="107"/>
      <c r="B38" s="33" t="s">
        <v>51</v>
      </c>
      <c r="C38" s="5">
        <v>0</v>
      </c>
      <c r="D38" s="5">
        <v>10</v>
      </c>
      <c r="E38" s="5">
        <v>10</v>
      </c>
      <c r="F38" s="5">
        <v>0</v>
      </c>
      <c r="G38" s="5">
        <v>0</v>
      </c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65">
        <v>2</v>
      </c>
    </row>
    <row r="39" spans="1:18">
      <c r="A39" s="107"/>
      <c r="B39" s="39" t="s">
        <v>79</v>
      </c>
      <c r="C39" s="35">
        <v>0</v>
      </c>
      <c r="D39" s="35">
        <v>15</v>
      </c>
      <c r="E39" s="35">
        <v>20</v>
      </c>
      <c r="F39" s="35">
        <v>0</v>
      </c>
      <c r="G39" s="35">
        <v>2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66">
        <v>3</v>
      </c>
    </row>
    <row r="40" spans="1:18">
      <c r="A40" s="107"/>
      <c r="B40" s="39" t="s">
        <v>82</v>
      </c>
      <c r="C40" s="35">
        <v>0</v>
      </c>
      <c r="D40" s="35">
        <v>10</v>
      </c>
      <c r="E40" s="35">
        <v>35</v>
      </c>
      <c r="F40" s="35">
        <v>0</v>
      </c>
      <c r="G40" s="35">
        <v>0</v>
      </c>
      <c r="H40" s="35">
        <v>2</v>
      </c>
      <c r="I40" s="35">
        <v>0</v>
      </c>
      <c r="J40" s="35">
        <v>0</v>
      </c>
      <c r="K40" s="35">
        <v>0</v>
      </c>
      <c r="L40" s="35">
        <v>0</v>
      </c>
      <c r="M40" s="66">
        <v>3</v>
      </c>
    </row>
    <row r="41" spans="1:18">
      <c r="A41" s="107"/>
      <c r="B41" s="33" t="s">
        <v>80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3</v>
      </c>
      <c r="I41" s="35">
        <v>0</v>
      </c>
      <c r="J41" s="35">
        <v>0</v>
      </c>
      <c r="K41" s="35">
        <v>0</v>
      </c>
      <c r="L41" s="35">
        <v>6</v>
      </c>
      <c r="M41" s="66">
        <v>5</v>
      </c>
    </row>
    <row r="42" spans="1:18">
      <c r="A42" s="107"/>
      <c r="B42" s="39" t="s">
        <v>84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2</v>
      </c>
      <c r="I42" s="35">
        <v>0</v>
      </c>
      <c r="J42" s="35">
        <v>0</v>
      </c>
      <c r="K42" s="35">
        <v>0</v>
      </c>
      <c r="L42" s="35">
        <v>8</v>
      </c>
      <c r="M42" s="66">
        <v>5</v>
      </c>
    </row>
    <row r="43" spans="1:18" ht="17.25" thickBot="1">
      <c r="A43" s="108"/>
      <c r="B43" s="40" t="s">
        <v>83</v>
      </c>
      <c r="C43" s="41">
        <v>0</v>
      </c>
      <c r="D43" s="41">
        <v>0</v>
      </c>
      <c r="E43" s="6">
        <v>0</v>
      </c>
      <c r="F43" s="41">
        <v>0</v>
      </c>
      <c r="G43" s="41">
        <v>0</v>
      </c>
      <c r="H43" s="41">
        <v>2</v>
      </c>
      <c r="I43" s="41">
        <v>0</v>
      </c>
      <c r="J43" s="41">
        <v>0</v>
      </c>
      <c r="K43" s="41">
        <v>0</v>
      </c>
      <c r="L43" s="41">
        <v>12</v>
      </c>
      <c r="M43" s="67">
        <v>7</v>
      </c>
    </row>
    <row r="44" spans="1:18" ht="17.25" thickTop="1"/>
    <row r="101" spans="1:13" hidden="1">
      <c r="A101" s="102" t="s">
        <v>71</v>
      </c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1:13" hidden="1">
      <c r="A102" s="9" t="s">
        <v>58</v>
      </c>
      <c r="B102" s="7" t="s">
        <v>59</v>
      </c>
      <c r="C102" s="7" t="s">
        <v>60</v>
      </c>
      <c r="D102" s="7" t="s">
        <v>68</v>
      </c>
      <c r="E102" s="7" t="s">
        <v>61</v>
      </c>
      <c r="F102" s="9" t="s">
        <v>62</v>
      </c>
      <c r="G102" s="9" t="s">
        <v>63</v>
      </c>
      <c r="H102" s="9" t="s">
        <v>64</v>
      </c>
      <c r="I102" s="9" t="s">
        <v>57</v>
      </c>
      <c r="J102" s="9" t="s">
        <v>69</v>
      </c>
    </row>
    <row r="103" spans="1:13" hidden="1">
      <c r="A103">
        <f>SUM(F138,A173,K173)</f>
        <v>0</v>
      </c>
      <c r="B103">
        <f>SUM(A138,B173,L173)</f>
        <v>0</v>
      </c>
      <c r="C103">
        <f>SUM(B138,C173,M173)</f>
        <v>0</v>
      </c>
      <c r="D103">
        <f>SUM(D173,N173)</f>
        <v>0</v>
      </c>
      <c r="E103">
        <f>SUM(C138,E173,O173)</f>
        <v>0</v>
      </c>
      <c r="F103">
        <f>SUM(D138,F173,P173)</f>
        <v>0</v>
      </c>
      <c r="G103">
        <f>SUM(G173,Q173)</f>
        <v>0</v>
      </c>
      <c r="H103">
        <f>SUM(H173,R173)</f>
        <v>0</v>
      </c>
      <c r="I103">
        <f>SUM(G138)</f>
        <v>0</v>
      </c>
      <c r="J103">
        <f>SUM(I173,S173)</f>
        <v>0</v>
      </c>
    </row>
    <row r="104" spans="1:13" hidden="1"/>
    <row r="105" spans="1:13" hidden="1"/>
    <row r="106" spans="1:13" hidden="1">
      <c r="A106" s="103" t="s">
        <v>54</v>
      </c>
      <c r="B106" s="103"/>
      <c r="C106" s="103"/>
      <c r="D106" s="103"/>
      <c r="E106" s="103"/>
      <c r="F106" s="102" t="s">
        <v>67</v>
      </c>
      <c r="G106" s="102"/>
      <c r="I106" s="102" t="s">
        <v>96</v>
      </c>
      <c r="J106" s="102"/>
      <c r="K106" s="102"/>
      <c r="L106" s="102"/>
      <c r="M106" s="102"/>
    </row>
    <row r="107" spans="1:13" hidden="1">
      <c r="A107" s="7" t="s">
        <v>22</v>
      </c>
      <c r="B107" s="7" t="s">
        <v>23</v>
      </c>
      <c r="C107" s="7" t="s">
        <v>9</v>
      </c>
      <c r="D107" s="7" t="s">
        <v>10</v>
      </c>
      <c r="F107" s="9" t="s">
        <v>94</v>
      </c>
      <c r="G107" s="9" t="s">
        <v>57</v>
      </c>
      <c r="I107" s="61" t="s">
        <v>54</v>
      </c>
      <c r="J107" s="61" t="s">
        <v>32</v>
      </c>
      <c r="K107" s="61" t="s">
        <v>52</v>
      </c>
      <c r="L107" s="61" t="s">
        <v>53</v>
      </c>
      <c r="M107" s="61" t="s">
        <v>95</v>
      </c>
    </row>
    <row r="108" spans="1:13" hidden="1">
      <c r="A108">
        <f>VLOOKUP(선박빌더!C4,$B$2:$L$11,3,FALSE)</f>
        <v>0</v>
      </c>
      <c r="B108" s="8">
        <f>VLOOKUP(선박빌더!C4,$B$2:$L$11,4,FALSE)</f>
        <v>0</v>
      </c>
      <c r="C108" s="8">
        <f>VLOOKUP(선박빌더!C4,$B$2:$L$11,6,FALSE)</f>
        <v>0</v>
      </c>
      <c r="D108" s="8">
        <f>VLOOKUP(선박빌더!C4,$B$2:$L$11,7,FALSE)</f>
        <v>0</v>
      </c>
      <c r="F108">
        <f>VLOOKUP(선박빌더!D4,$B$12:$L$17,2,FALSE)</f>
        <v>0</v>
      </c>
      <c r="G108" s="8">
        <f>VLOOKUP(선박빌더!D4,$B$12:$L$17,10,FALSE)</f>
        <v>0</v>
      </c>
      <c r="I108">
        <f>VLOOKUP(선박빌더!C4,$B$2:$M$43,12,FALSE)</f>
        <v>0</v>
      </c>
      <c r="J108">
        <f>VLOOKUP(선박빌더!D4,$B$2:$M$43,12,FALSE)</f>
        <v>0</v>
      </c>
      <c r="K108">
        <f>VLOOKUP(선박빌더!E4,$B$2:$M$43,12,FALSE)</f>
        <v>0</v>
      </c>
      <c r="L108">
        <f>VLOOKUP(선박빌더!F4,$B$2:$M$43,12,FALSE)</f>
        <v>0</v>
      </c>
      <c r="M108">
        <f>SUM(I108:L108)</f>
        <v>0</v>
      </c>
    </row>
    <row r="109" spans="1:13" hidden="1">
      <c r="A109">
        <f>VLOOKUP(선박빌더!C5,$B$2:$L$11,3,FALSE)</f>
        <v>0</v>
      </c>
      <c r="B109" s="8">
        <f>VLOOKUP(선박빌더!C5,$B$2:$L$11,4,FALSE)</f>
        <v>0</v>
      </c>
      <c r="C109" s="8">
        <f>VLOOKUP(선박빌더!C5,$B$2:$L$11,6,FALSE)</f>
        <v>0</v>
      </c>
      <c r="D109" s="8">
        <f>VLOOKUP(선박빌더!C5,$B$2:$L$11,7,FALSE)</f>
        <v>0</v>
      </c>
      <c r="F109">
        <f>VLOOKUP(선박빌더!D5,$B$12:$L$17,2,FALSE)</f>
        <v>0</v>
      </c>
      <c r="G109" s="8">
        <f>VLOOKUP(선박빌더!D5,$B$12:$L$17,10,FALSE)</f>
        <v>0</v>
      </c>
      <c r="I109">
        <f>VLOOKUP(선박빌더!C5,$B$2:$M$43,12,FALSE)</f>
        <v>0</v>
      </c>
      <c r="J109">
        <f>VLOOKUP(선박빌더!D5,$B$2:$M$43,12,FALSE)</f>
        <v>0</v>
      </c>
      <c r="K109">
        <f>VLOOKUP(선박빌더!E5,$B$2:$M$43,12,FALSE)</f>
        <v>0</v>
      </c>
      <c r="L109">
        <f>VLOOKUP(선박빌더!F5,$B$2:$M$43,12,FALSE)</f>
        <v>0</v>
      </c>
      <c r="M109">
        <f t="shared" ref="M109:M137" si="0">SUM(I109:L109)</f>
        <v>0</v>
      </c>
    </row>
    <row r="110" spans="1:13" hidden="1">
      <c r="A110">
        <f>VLOOKUP(선박빌더!C6,$B$2:$L$11,3,FALSE)</f>
        <v>0</v>
      </c>
      <c r="B110" s="8">
        <f>VLOOKUP(선박빌더!C6,$B$2:$L$11,4,FALSE)</f>
        <v>0</v>
      </c>
      <c r="C110" s="8">
        <f>VLOOKUP(선박빌더!C6,$B$2:$L$11,6,FALSE)</f>
        <v>0</v>
      </c>
      <c r="D110" s="8">
        <f>VLOOKUP(선박빌더!C6,$B$2:$L$11,7,FALSE)</f>
        <v>0</v>
      </c>
      <c r="F110">
        <f>VLOOKUP(선박빌더!D6,$B$12:$L$17,2,FALSE)</f>
        <v>0</v>
      </c>
      <c r="G110" s="8">
        <f>VLOOKUP(선박빌더!D6,$B$12:$L$17,10,FALSE)</f>
        <v>0</v>
      </c>
      <c r="I110">
        <f>VLOOKUP(선박빌더!C6,$B$2:$M$43,12,FALSE)</f>
        <v>0</v>
      </c>
      <c r="J110">
        <f>VLOOKUP(선박빌더!D6,$B$2:$M$43,12,FALSE)</f>
        <v>0</v>
      </c>
      <c r="K110">
        <f>VLOOKUP(선박빌더!E6,$B$2:$M$43,12,FALSE)</f>
        <v>0</v>
      </c>
      <c r="L110">
        <f>VLOOKUP(선박빌더!F6,$B$2:$M$43,12,FALSE)</f>
        <v>0</v>
      </c>
      <c r="M110">
        <f t="shared" si="0"/>
        <v>0</v>
      </c>
    </row>
    <row r="111" spans="1:13" hidden="1">
      <c r="A111">
        <f>VLOOKUP(선박빌더!C7,$B$2:$L$11,3,FALSE)</f>
        <v>0</v>
      </c>
      <c r="B111" s="8">
        <f>VLOOKUP(선박빌더!C7,$B$2:$L$11,4,FALSE)</f>
        <v>0</v>
      </c>
      <c r="C111" s="8">
        <f>VLOOKUP(선박빌더!C7,$B$2:$L$11,6,FALSE)</f>
        <v>0</v>
      </c>
      <c r="D111" s="8">
        <f>VLOOKUP(선박빌더!C7,$B$2:$L$11,7,FALSE)</f>
        <v>0</v>
      </c>
      <c r="F111">
        <f>VLOOKUP(선박빌더!D7,$B$12:$L$17,2,FALSE)</f>
        <v>0</v>
      </c>
      <c r="G111" s="8">
        <f>VLOOKUP(선박빌더!D7,$B$12:$L$17,10,FALSE)</f>
        <v>0</v>
      </c>
      <c r="I111">
        <f>VLOOKUP(선박빌더!C7,$B$2:$M$43,12,FALSE)</f>
        <v>0</v>
      </c>
      <c r="J111">
        <f>VLOOKUP(선박빌더!D7,$B$2:$M$43,12,FALSE)</f>
        <v>0</v>
      </c>
      <c r="K111">
        <f>VLOOKUP(선박빌더!E7,$B$2:$M$43,12,FALSE)</f>
        <v>0</v>
      </c>
      <c r="L111">
        <f>VLOOKUP(선박빌더!F7,$B$2:$M$43,12,FALSE)</f>
        <v>0</v>
      </c>
      <c r="M111">
        <f t="shared" si="0"/>
        <v>0</v>
      </c>
    </row>
    <row r="112" spans="1:13" hidden="1">
      <c r="A112">
        <f>VLOOKUP(선박빌더!C8,$B$2:$L$11,3,FALSE)</f>
        <v>0</v>
      </c>
      <c r="B112" s="8">
        <f>VLOOKUP(선박빌더!C8,$B$2:$L$11,4,FALSE)</f>
        <v>0</v>
      </c>
      <c r="C112" s="8">
        <f>VLOOKUP(선박빌더!C8,$B$2:$L$11,6,FALSE)</f>
        <v>0</v>
      </c>
      <c r="D112" s="8">
        <f>VLOOKUP(선박빌더!C8,$B$2:$L$11,7,FALSE)</f>
        <v>0</v>
      </c>
      <c r="F112">
        <f>VLOOKUP(선박빌더!D8,$B$12:$L$17,2,FALSE)</f>
        <v>0</v>
      </c>
      <c r="G112" s="8">
        <f>VLOOKUP(선박빌더!D8,$B$12:$L$17,10,FALSE)</f>
        <v>0</v>
      </c>
      <c r="I112">
        <f>VLOOKUP(선박빌더!C8,$B$2:$M$43,12,FALSE)</f>
        <v>0</v>
      </c>
      <c r="J112">
        <f>VLOOKUP(선박빌더!D8,$B$2:$M$43,12,FALSE)</f>
        <v>0</v>
      </c>
      <c r="K112">
        <f>VLOOKUP(선박빌더!E8,$B$2:$M$43,12,FALSE)</f>
        <v>0</v>
      </c>
      <c r="L112">
        <f>VLOOKUP(선박빌더!F8,$B$2:$M$43,12,FALSE)</f>
        <v>0</v>
      </c>
      <c r="M112">
        <f t="shared" si="0"/>
        <v>0</v>
      </c>
    </row>
    <row r="113" spans="1:25" hidden="1">
      <c r="A113">
        <f>VLOOKUP(선박빌더!C9,$B$2:$L$11,3,FALSE)</f>
        <v>0</v>
      </c>
      <c r="B113" s="8">
        <f>VLOOKUP(선박빌더!C9,$B$2:$L$11,4,FALSE)</f>
        <v>0</v>
      </c>
      <c r="C113" s="8">
        <f>VLOOKUP(선박빌더!C9,$B$2:$L$11,6,FALSE)</f>
        <v>0</v>
      </c>
      <c r="D113" s="8">
        <f>VLOOKUP(선박빌더!C9,$B$2:$L$11,7,FALSE)</f>
        <v>0</v>
      </c>
      <c r="F113">
        <f>VLOOKUP(선박빌더!D9,$B$12:$L$17,2,FALSE)</f>
        <v>0</v>
      </c>
      <c r="G113" s="8">
        <f>VLOOKUP(선박빌더!D9,$B$12:$L$17,10,FALSE)</f>
        <v>0</v>
      </c>
      <c r="I113">
        <f>VLOOKUP(선박빌더!C9,$B$2:$M$43,12,FALSE)</f>
        <v>0</v>
      </c>
      <c r="J113">
        <f>VLOOKUP(선박빌더!D9,$B$2:$M$43,12,FALSE)</f>
        <v>0</v>
      </c>
      <c r="K113">
        <f>VLOOKUP(선박빌더!E9,$B$2:$M$43,12,FALSE)</f>
        <v>0</v>
      </c>
      <c r="L113">
        <f>VLOOKUP(선박빌더!F9,$B$2:$M$43,12,FALSE)</f>
        <v>0</v>
      </c>
      <c r="M113">
        <f t="shared" si="0"/>
        <v>0</v>
      </c>
    </row>
    <row r="114" spans="1:25" hidden="1">
      <c r="A114">
        <f>VLOOKUP(선박빌더!C10,$B$2:$L$11,3,FALSE)</f>
        <v>0</v>
      </c>
      <c r="B114" s="8">
        <f>VLOOKUP(선박빌더!C10,$B$2:$L$11,4,FALSE)</f>
        <v>0</v>
      </c>
      <c r="C114" s="8">
        <f>VLOOKUP(선박빌더!C10,$B$2:$L$11,6,FALSE)</f>
        <v>0</v>
      </c>
      <c r="D114" s="8">
        <f>VLOOKUP(선박빌더!C10,$B$2:$L$11,7,FALSE)</f>
        <v>0</v>
      </c>
      <c r="F114">
        <f>VLOOKUP(선박빌더!D10,$B$12:$L$17,2,FALSE)</f>
        <v>0</v>
      </c>
      <c r="G114" s="8">
        <f>VLOOKUP(선박빌더!D10,$B$12:$L$17,10,FALSE)</f>
        <v>0</v>
      </c>
      <c r="I114">
        <f>VLOOKUP(선박빌더!C10,$B$2:$M$43,12,FALSE)</f>
        <v>0</v>
      </c>
      <c r="J114">
        <f>VLOOKUP(선박빌더!D10,$B$2:$M$43,12,FALSE)</f>
        <v>0</v>
      </c>
      <c r="K114">
        <f>VLOOKUP(선박빌더!E10,$B$2:$M$43,12,FALSE)</f>
        <v>0</v>
      </c>
      <c r="L114">
        <f>VLOOKUP(선박빌더!F10,$B$2:$M$43,12,FALSE)</f>
        <v>0</v>
      </c>
      <c r="M114">
        <f t="shared" si="0"/>
        <v>0</v>
      </c>
    </row>
    <row r="115" spans="1:25" hidden="1">
      <c r="A115">
        <f>VLOOKUP(선박빌더!C11,$B$2:$L$11,3,FALSE)</f>
        <v>0</v>
      </c>
      <c r="B115" s="8">
        <f>VLOOKUP(선박빌더!C11,$B$2:$L$11,4,FALSE)</f>
        <v>0</v>
      </c>
      <c r="C115" s="8">
        <f>VLOOKUP(선박빌더!C11,$B$2:$L$11,6,FALSE)</f>
        <v>0</v>
      </c>
      <c r="D115" s="8">
        <f>VLOOKUP(선박빌더!C11,$B$2:$L$11,7,FALSE)</f>
        <v>0</v>
      </c>
      <c r="F115">
        <f>VLOOKUP(선박빌더!D11,$B$12:$L$17,2,FALSE)</f>
        <v>0</v>
      </c>
      <c r="G115" s="8">
        <f>VLOOKUP(선박빌더!D11,$B$12:$L$17,10,FALSE)</f>
        <v>0</v>
      </c>
      <c r="I115">
        <f>VLOOKUP(선박빌더!C11,$B$2:$M$43,12,FALSE)</f>
        <v>0</v>
      </c>
      <c r="J115">
        <f>VLOOKUP(선박빌더!D11,$B$2:$M$43,12,FALSE)</f>
        <v>0</v>
      </c>
      <c r="K115">
        <f>VLOOKUP(선박빌더!E11,$B$2:$M$43,12,FALSE)</f>
        <v>0</v>
      </c>
      <c r="L115">
        <f>VLOOKUP(선박빌더!F11,$B$2:$M$43,12,FALSE)</f>
        <v>0</v>
      </c>
      <c r="M115">
        <f t="shared" si="0"/>
        <v>0</v>
      </c>
    </row>
    <row r="116" spans="1:25" hidden="1">
      <c r="A116">
        <f>VLOOKUP(선박빌더!C12,$B$2:$L$11,3,FALSE)</f>
        <v>0</v>
      </c>
      <c r="B116" s="8">
        <f>VLOOKUP(선박빌더!C12,$B$2:$L$11,4,FALSE)</f>
        <v>0</v>
      </c>
      <c r="C116" s="8">
        <f>VLOOKUP(선박빌더!C12,$B$2:$L$11,6,FALSE)</f>
        <v>0</v>
      </c>
      <c r="D116" s="8">
        <f>VLOOKUP(선박빌더!C12,$B$2:$L$11,7,FALSE)</f>
        <v>0</v>
      </c>
      <c r="F116">
        <f>VLOOKUP(선박빌더!D12,$B$12:$L$17,2,FALSE)</f>
        <v>0</v>
      </c>
      <c r="G116" s="8">
        <f>VLOOKUP(선박빌더!D12,$B$12:$L$17,10,FALSE)</f>
        <v>0</v>
      </c>
      <c r="I116">
        <f>VLOOKUP(선박빌더!C12,$B$2:$M$43,12,FALSE)</f>
        <v>0</v>
      </c>
      <c r="J116">
        <f>VLOOKUP(선박빌더!D12,$B$2:$M$43,12,FALSE)</f>
        <v>0</v>
      </c>
      <c r="K116">
        <f>VLOOKUP(선박빌더!E12,$B$2:$M$43,12,FALSE)</f>
        <v>0</v>
      </c>
      <c r="L116">
        <f>VLOOKUP(선박빌더!F12,$B$2:$M$43,12,FALSE)</f>
        <v>0</v>
      </c>
      <c r="M116">
        <f t="shared" si="0"/>
        <v>0</v>
      </c>
    </row>
    <row r="117" spans="1:25" hidden="1">
      <c r="A117">
        <f>VLOOKUP(선박빌더!C13,$B$2:$L$11,3,FALSE)</f>
        <v>0</v>
      </c>
      <c r="B117" s="8">
        <f>VLOOKUP(선박빌더!C13,$B$2:$L$11,4,FALSE)</f>
        <v>0</v>
      </c>
      <c r="C117" s="8">
        <f>VLOOKUP(선박빌더!C13,$B$2:$L$11,6,FALSE)</f>
        <v>0</v>
      </c>
      <c r="D117" s="8">
        <f>VLOOKUP(선박빌더!C13,$B$2:$L$11,7,FALSE)</f>
        <v>0</v>
      </c>
      <c r="F117">
        <f>VLOOKUP(선박빌더!D13,$B$12:$L$17,2,FALSE)</f>
        <v>0</v>
      </c>
      <c r="G117" s="8">
        <f>VLOOKUP(선박빌더!D13,$B$12:$L$17,10,FALSE)</f>
        <v>0</v>
      </c>
      <c r="I117">
        <f>VLOOKUP(선박빌더!C13,$B$2:$M$43,12,FALSE)</f>
        <v>0</v>
      </c>
      <c r="J117">
        <f>VLOOKUP(선박빌더!D13,$B$2:$M$43,12,FALSE)</f>
        <v>0</v>
      </c>
      <c r="K117">
        <f>VLOOKUP(선박빌더!E13,$B$2:$M$43,12,FALSE)</f>
        <v>0</v>
      </c>
      <c r="L117">
        <f>VLOOKUP(선박빌더!F13,$B$2:$M$43,12,FALSE)</f>
        <v>0</v>
      </c>
      <c r="M117">
        <f t="shared" si="0"/>
        <v>0</v>
      </c>
    </row>
    <row r="118" spans="1:25" hidden="1">
      <c r="A118">
        <f>VLOOKUP(선박빌더!C14,$B$2:$L$11,3,FALSE)</f>
        <v>0</v>
      </c>
      <c r="B118" s="8">
        <f>VLOOKUP(선박빌더!C14,$B$2:$L$11,4,FALSE)</f>
        <v>0</v>
      </c>
      <c r="C118" s="8">
        <f>VLOOKUP(선박빌더!C14,$B$2:$L$11,6,FALSE)</f>
        <v>0</v>
      </c>
      <c r="D118" s="8">
        <f>VLOOKUP(선박빌더!C14,$B$2:$L$11,7,FALSE)</f>
        <v>0</v>
      </c>
      <c r="F118">
        <f>VLOOKUP(선박빌더!D14,$B$12:$L$17,2,FALSE)</f>
        <v>0</v>
      </c>
      <c r="G118" s="8">
        <f>VLOOKUP(선박빌더!D14,$B$12:$L$17,10,FALSE)</f>
        <v>0</v>
      </c>
      <c r="I118">
        <f>VLOOKUP(선박빌더!C14,$B$2:$M$43,12,FALSE)</f>
        <v>0</v>
      </c>
      <c r="J118">
        <f>VLOOKUP(선박빌더!D14,$B$2:$M$43,12,FALSE)</f>
        <v>0</v>
      </c>
      <c r="K118">
        <f>VLOOKUP(선박빌더!E14,$B$2:$M$43,12,FALSE)</f>
        <v>0</v>
      </c>
      <c r="L118">
        <f>VLOOKUP(선박빌더!F14,$B$2:$M$43,12,FALSE)</f>
        <v>0</v>
      </c>
      <c r="M118">
        <f t="shared" si="0"/>
        <v>0</v>
      </c>
    </row>
    <row r="119" spans="1:25" hidden="1">
      <c r="A119">
        <f>VLOOKUP(선박빌더!C15,$B$2:$L$11,3,FALSE)</f>
        <v>0</v>
      </c>
      <c r="B119" s="8">
        <f>VLOOKUP(선박빌더!C15,$B$2:$L$11,4,FALSE)</f>
        <v>0</v>
      </c>
      <c r="C119" s="8">
        <f>VLOOKUP(선박빌더!C15,$B$2:$L$11,6,FALSE)</f>
        <v>0</v>
      </c>
      <c r="D119" s="8">
        <f>VLOOKUP(선박빌더!C15,$B$2:$L$11,7,FALSE)</f>
        <v>0</v>
      </c>
      <c r="F119">
        <f>VLOOKUP(선박빌더!D15,$B$12:$L$17,2,FALSE)</f>
        <v>0</v>
      </c>
      <c r="G119" s="8">
        <f>VLOOKUP(선박빌더!D15,$B$12:$L$17,10,FALSE)</f>
        <v>0</v>
      </c>
      <c r="I119">
        <f>VLOOKUP(선박빌더!C15,$B$2:$M$43,12,FALSE)</f>
        <v>0</v>
      </c>
      <c r="J119">
        <f>VLOOKUP(선박빌더!D15,$B$2:$M$43,12,FALSE)</f>
        <v>0</v>
      </c>
      <c r="K119">
        <f>VLOOKUP(선박빌더!E15,$B$2:$M$43,12,FALSE)</f>
        <v>0</v>
      </c>
      <c r="L119">
        <f>VLOOKUP(선박빌더!F15,$B$2:$M$43,12,FALSE)</f>
        <v>0</v>
      </c>
      <c r="M119">
        <f t="shared" si="0"/>
        <v>0</v>
      </c>
    </row>
    <row r="120" spans="1:25" hidden="1">
      <c r="A120">
        <f>VLOOKUP(선박빌더!C16,$B$2:$L$11,3,FALSE)</f>
        <v>0</v>
      </c>
      <c r="B120" s="8">
        <f>VLOOKUP(선박빌더!C16,$B$2:$L$11,4,FALSE)</f>
        <v>0</v>
      </c>
      <c r="C120" s="8">
        <f>VLOOKUP(선박빌더!C16,$B$2:$L$11,6,FALSE)</f>
        <v>0</v>
      </c>
      <c r="D120" s="8">
        <f>VLOOKUP(선박빌더!C16,$B$2:$L$11,7,FALSE)</f>
        <v>0</v>
      </c>
      <c r="F120">
        <f>VLOOKUP(선박빌더!D16,$B$12:$L$17,2,FALSE)</f>
        <v>0</v>
      </c>
      <c r="G120" s="8">
        <f>VLOOKUP(선박빌더!D16,$B$12:$L$17,10,FALSE)</f>
        <v>0</v>
      </c>
      <c r="I120">
        <f>VLOOKUP(선박빌더!C16,$B$2:$M$43,12,FALSE)</f>
        <v>0</v>
      </c>
      <c r="J120">
        <f>VLOOKUP(선박빌더!D16,$B$2:$M$43,12,FALSE)</f>
        <v>0</v>
      </c>
      <c r="K120">
        <f>VLOOKUP(선박빌더!E16,$B$2:$M$43,12,FALSE)</f>
        <v>0</v>
      </c>
      <c r="L120">
        <f>VLOOKUP(선박빌더!F16,$B$2:$M$43,12,FALSE)</f>
        <v>0</v>
      </c>
      <c r="M120">
        <f t="shared" si="0"/>
        <v>0</v>
      </c>
      <c r="Y120" s="26"/>
    </row>
    <row r="121" spans="1:25" hidden="1">
      <c r="A121">
        <f>VLOOKUP(선박빌더!C17,$B$2:$L$11,3,FALSE)</f>
        <v>0</v>
      </c>
      <c r="B121" s="8">
        <f>VLOOKUP(선박빌더!C17,$B$2:$L$11,4,FALSE)</f>
        <v>0</v>
      </c>
      <c r="C121" s="8">
        <f>VLOOKUP(선박빌더!C17,$B$2:$L$11,6,FALSE)</f>
        <v>0</v>
      </c>
      <c r="D121" s="8">
        <f>VLOOKUP(선박빌더!C17,$B$2:$L$11,7,FALSE)</f>
        <v>0</v>
      </c>
      <c r="F121">
        <f>VLOOKUP(선박빌더!D17,$B$12:$L$17,2,FALSE)</f>
        <v>0</v>
      </c>
      <c r="G121" s="8">
        <f>VLOOKUP(선박빌더!D17,$B$12:$L$17,10,FALSE)</f>
        <v>0</v>
      </c>
      <c r="I121">
        <f>VLOOKUP(선박빌더!C17,$B$2:$M$43,12,FALSE)</f>
        <v>0</v>
      </c>
      <c r="J121">
        <f>VLOOKUP(선박빌더!D17,$B$2:$M$43,12,FALSE)</f>
        <v>0</v>
      </c>
      <c r="K121">
        <f>VLOOKUP(선박빌더!E17,$B$2:$M$43,12,FALSE)</f>
        <v>0</v>
      </c>
      <c r="L121">
        <f>VLOOKUP(선박빌더!F17,$B$2:$M$43,12,FALSE)</f>
        <v>0</v>
      </c>
      <c r="M121">
        <f t="shared" si="0"/>
        <v>0</v>
      </c>
    </row>
    <row r="122" spans="1:25" hidden="1">
      <c r="A122">
        <f>VLOOKUP(선박빌더!C18,$B$2:$L$11,3,FALSE)</f>
        <v>0</v>
      </c>
      <c r="B122" s="8">
        <f>VLOOKUP(선박빌더!C18,$B$2:$L$11,4,FALSE)</f>
        <v>0</v>
      </c>
      <c r="C122" s="8">
        <f>VLOOKUP(선박빌더!C18,$B$2:$L$11,6,FALSE)</f>
        <v>0</v>
      </c>
      <c r="D122" s="8">
        <f>VLOOKUP(선박빌더!C18,$B$2:$L$11,7,FALSE)</f>
        <v>0</v>
      </c>
      <c r="F122">
        <f>VLOOKUP(선박빌더!D18,$B$12:$L$17,2,FALSE)</f>
        <v>0</v>
      </c>
      <c r="G122" s="8">
        <f>VLOOKUP(선박빌더!D18,$B$12:$L$17,10,FALSE)</f>
        <v>0</v>
      </c>
      <c r="I122">
        <f>VLOOKUP(선박빌더!C18,$B$2:$M$43,12,FALSE)</f>
        <v>0</v>
      </c>
      <c r="J122">
        <f>VLOOKUP(선박빌더!D18,$B$2:$M$43,12,FALSE)</f>
        <v>0</v>
      </c>
      <c r="K122">
        <f>VLOOKUP(선박빌더!E18,$B$2:$M$43,12,FALSE)</f>
        <v>0</v>
      </c>
      <c r="L122">
        <f>VLOOKUP(선박빌더!F18,$B$2:$M$43,12,FALSE)</f>
        <v>0</v>
      </c>
      <c r="M122">
        <f t="shared" si="0"/>
        <v>0</v>
      </c>
    </row>
    <row r="123" spans="1:25" hidden="1">
      <c r="A123">
        <f>VLOOKUP(선박빌더!C19,$B$2:$L$11,3,FALSE)</f>
        <v>0</v>
      </c>
      <c r="B123" s="8">
        <f>VLOOKUP(선박빌더!C19,$B$2:$L$11,4,FALSE)</f>
        <v>0</v>
      </c>
      <c r="C123" s="8">
        <f>VLOOKUP(선박빌더!C19,$B$2:$L$11,6,FALSE)</f>
        <v>0</v>
      </c>
      <c r="D123" s="8">
        <f>VLOOKUP(선박빌더!C19,$B$2:$L$11,7,FALSE)</f>
        <v>0</v>
      </c>
      <c r="F123">
        <f>VLOOKUP(선박빌더!D19,$B$12:$L$17,2,FALSE)</f>
        <v>0</v>
      </c>
      <c r="G123" s="8">
        <f>VLOOKUP(선박빌더!D19,$B$12:$L$17,10,FALSE)</f>
        <v>0</v>
      </c>
      <c r="I123">
        <f>VLOOKUP(선박빌더!C19,$B$2:$M$43,12,FALSE)</f>
        <v>0</v>
      </c>
      <c r="J123">
        <f>VLOOKUP(선박빌더!D19,$B$2:$M$43,12,FALSE)</f>
        <v>0</v>
      </c>
      <c r="K123">
        <f>VLOOKUP(선박빌더!E19,$B$2:$M$43,12,FALSE)</f>
        <v>0</v>
      </c>
      <c r="L123">
        <f>VLOOKUP(선박빌더!F19,$B$2:$M$43,12,FALSE)</f>
        <v>0</v>
      </c>
      <c r="M123">
        <f t="shared" si="0"/>
        <v>0</v>
      </c>
    </row>
    <row r="124" spans="1:25" hidden="1">
      <c r="A124">
        <f>VLOOKUP(선박빌더!C20,$B$2:$L$11,3,FALSE)</f>
        <v>0</v>
      </c>
      <c r="B124" s="8">
        <f>VLOOKUP(선박빌더!C20,$B$2:$L$11,4,FALSE)</f>
        <v>0</v>
      </c>
      <c r="C124" s="8">
        <f>VLOOKUP(선박빌더!C20,$B$2:$L$11,6,FALSE)</f>
        <v>0</v>
      </c>
      <c r="D124" s="8">
        <f>VLOOKUP(선박빌더!C20,$B$2:$L$11,7,FALSE)</f>
        <v>0</v>
      </c>
      <c r="F124">
        <f>VLOOKUP(선박빌더!D20,$B$12:$L$17,2,FALSE)</f>
        <v>0</v>
      </c>
      <c r="G124" s="8">
        <f>VLOOKUP(선박빌더!D20,$B$12:$L$17,10,FALSE)</f>
        <v>0</v>
      </c>
      <c r="I124">
        <f>VLOOKUP(선박빌더!C20,$B$2:$M$43,12,FALSE)</f>
        <v>0</v>
      </c>
      <c r="J124">
        <f>VLOOKUP(선박빌더!D20,$B$2:$M$43,12,FALSE)</f>
        <v>0</v>
      </c>
      <c r="K124">
        <f>VLOOKUP(선박빌더!E20,$B$2:$M$43,12,FALSE)</f>
        <v>0</v>
      </c>
      <c r="L124">
        <f>VLOOKUP(선박빌더!F20,$B$2:$M$43,12,FALSE)</f>
        <v>0</v>
      </c>
      <c r="M124">
        <f t="shared" si="0"/>
        <v>0</v>
      </c>
    </row>
    <row r="125" spans="1:25" hidden="1">
      <c r="A125">
        <f>VLOOKUP(선박빌더!C21,$B$2:$L$11,3,FALSE)</f>
        <v>0</v>
      </c>
      <c r="B125" s="8">
        <f>VLOOKUP(선박빌더!C21,$B$2:$L$11,4,FALSE)</f>
        <v>0</v>
      </c>
      <c r="C125" s="8">
        <f>VLOOKUP(선박빌더!C21,$B$2:$L$11,6,FALSE)</f>
        <v>0</v>
      </c>
      <c r="D125" s="8">
        <f>VLOOKUP(선박빌더!C21,$B$2:$L$11,7,FALSE)</f>
        <v>0</v>
      </c>
      <c r="F125">
        <f>VLOOKUP(선박빌더!D21,$B$12:$L$17,2,FALSE)</f>
        <v>0</v>
      </c>
      <c r="G125" s="8">
        <f>VLOOKUP(선박빌더!D21,$B$12:$L$17,10,FALSE)</f>
        <v>0</v>
      </c>
      <c r="I125">
        <f>VLOOKUP(선박빌더!C21,$B$2:$M$43,12,FALSE)</f>
        <v>0</v>
      </c>
      <c r="J125">
        <f>VLOOKUP(선박빌더!D21,$B$2:$M$43,12,FALSE)</f>
        <v>0</v>
      </c>
      <c r="K125">
        <f>VLOOKUP(선박빌더!E21,$B$2:$M$43,12,FALSE)</f>
        <v>0</v>
      </c>
      <c r="L125">
        <f>VLOOKUP(선박빌더!F21,$B$2:$M$43,12,FALSE)</f>
        <v>0</v>
      </c>
      <c r="M125">
        <f t="shared" si="0"/>
        <v>0</v>
      </c>
    </row>
    <row r="126" spans="1:25" hidden="1">
      <c r="A126">
        <f>VLOOKUP(선박빌더!C22,$B$2:$L$11,3,FALSE)</f>
        <v>0</v>
      </c>
      <c r="B126" s="8">
        <f>VLOOKUP(선박빌더!C22,$B$2:$L$11,4,FALSE)</f>
        <v>0</v>
      </c>
      <c r="C126" s="8">
        <f>VLOOKUP(선박빌더!C22,$B$2:$L$11,6,FALSE)</f>
        <v>0</v>
      </c>
      <c r="D126" s="8">
        <f>VLOOKUP(선박빌더!C22,$B$2:$L$11,7,FALSE)</f>
        <v>0</v>
      </c>
      <c r="F126">
        <f>VLOOKUP(선박빌더!D22,$B$12:$L$17,2,FALSE)</f>
        <v>0</v>
      </c>
      <c r="G126" s="8">
        <f>VLOOKUP(선박빌더!D22,$B$12:$L$17,10,FALSE)</f>
        <v>0</v>
      </c>
      <c r="I126">
        <f>VLOOKUP(선박빌더!C22,$B$2:$M$43,12,FALSE)</f>
        <v>0</v>
      </c>
      <c r="J126">
        <f>VLOOKUP(선박빌더!D22,$B$2:$M$43,12,FALSE)</f>
        <v>0</v>
      </c>
      <c r="K126">
        <f>VLOOKUP(선박빌더!E22,$B$2:$M$43,12,FALSE)</f>
        <v>0</v>
      </c>
      <c r="L126">
        <f>VLOOKUP(선박빌더!F22,$B$2:$M$43,12,FALSE)</f>
        <v>0</v>
      </c>
      <c r="M126">
        <f t="shared" si="0"/>
        <v>0</v>
      </c>
    </row>
    <row r="127" spans="1:25" hidden="1">
      <c r="A127">
        <f>VLOOKUP(선박빌더!C23,$B$2:$L$11,3,FALSE)</f>
        <v>0</v>
      </c>
      <c r="B127" s="8">
        <f>VLOOKUP(선박빌더!C23,$B$2:$L$11,4,FALSE)</f>
        <v>0</v>
      </c>
      <c r="C127" s="8">
        <f>VLOOKUP(선박빌더!C23,$B$2:$L$11,6,FALSE)</f>
        <v>0</v>
      </c>
      <c r="D127" s="8">
        <f>VLOOKUP(선박빌더!C23,$B$2:$L$11,7,FALSE)</f>
        <v>0</v>
      </c>
      <c r="F127">
        <f>VLOOKUP(선박빌더!D23,$B$12:$L$17,2,FALSE)</f>
        <v>0</v>
      </c>
      <c r="G127" s="8">
        <f>VLOOKUP(선박빌더!D23,$B$12:$L$17,10,FALSE)</f>
        <v>0</v>
      </c>
      <c r="I127">
        <f>VLOOKUP(선박빌더!C23,$B$2:$M$43,12,FALSE)</f>
        <v>0</v>
      </c>
      <c r="J127">
        <f>VLOOKUP(선박빌더!D23,$B$2:$M$43,12,FALSE)</f>
        <v>0</v>
      </c>
      <c r="K127">
        <f>VLOOKUP(선박빌더!E23,$B$2:$M$43,12,FALSE)</f>
        <v>0</v>
      </c>
      <c r="L127">
        <f>VLOOKUP(선박빌더!F23,$B$2:$M$43,12,FALSE)</f>
        <v>0</v>
      </c>
      <c r="M127">
        <f t="shared" si="0"/>
        <v>0</v>
      </c>
    </row>
    <row r="128" spans="1:25" hidden="1">
      <c r="A128">
        <f>VLOOKUP(선박빌더!C24,$B$2:$L$11,3,FALSE)</f>
        <v>0</v>
      </c>
      <c r="B128" s="8">
        <f>VLOOKUP(선박빌더!C24,$B$2:$L$11,4,FALSE)</f>
        <v>0</v>
      </c>
      <c r="C128" s="8">
        <f>VLOOKUP(선박빌더!C24,$B$2:$L$11,6,FALSE)</f>
        <v>0</v>
      </c>
      <c r="D128" s="8">
        <f>VLOOKUP(선박빌더!C24,$B$2:$L$11,7,FALSE)</f>
        <v>0</v>
      </c>
      <c r="F128">
        <f>VLOOKUP(선박빌더!D24,$B$12:$L$17,2,FALSE)</f>
        <v>0</v>
      </c>
      <c r="G128" s="8">
        <f>VLOOKUP(선박빌더!D24,$B$12:$L$17,10,FALSE)</f>
        <v>0</v>
      </c>
      <c r="I128">
        <f>VLOOKUP(선박빌더!C24,$B$2:$M$43,12,FALSE)</f>
        <v>0</v>
      </c>
      <c r="J128">
        <f>VLOOKUP(선박빌더!D24,$B$2:$M$43,12,FALSE)</f>
        <v>0</v>
      </c>
      <c r="K128">
        <f>VLOOKUP(선박빌더!E24,$B$2:$M$43,12,FALSE)</f>
        <v>0</v>
      </c>
      <c r="L128">
        <f>VLOOKUP(선박빌더!F24,$B$2:$M$43,12,FALSE)</f>
        <v>0</v>
      </c>
      <c r="M128">
        <f t="shared" si="0"/>
        <v>0</v>
      </c>
    </row>
    <row r="129" spans="1:19" hidden="1">
      <c r="A129">
        <f>VLOOKUP(선박빌더!C25,$B$2:$L$11,3,FALSE)</f>
        <v>0</v>
      </c>
      <c r="B129" s="8">
        <f>VLOOKUP(선박빌더!C25,$B$2:$L$11,4,FALSE)</f>
        <v>0</v>
      </c>
      <c r="C129" s="8">
        <f>VLOOKUP(선박빌더!C25,$B$2:$L$11,6,FALSE)</f>
        <v>0</v>
      </c>
      <c r="D129" s="8">
        <f>VLOOKUP(선박빌더!C25,$B$2:$L$11,7,FALSE)</f>
        <v>0</v>
      </c>
      <c r="F129">
        <f>VLOOKUP(선박빌더!D25,$B$12:$L$17,2,FALSE)</f>
        <v>0</v>
      </c>
      <c r="G129" s="8">
        <f>VLOOKUP(선박빌더!D25,$B$12:$L$17,10,FALSE)</f>
        <v>0</v>
      </c>
      <c r="I129">
        <f>VLOOKUP(선박빌더!C25,$B$2:$M$43,12,FALSE)</f>
        <v>0</v>
      </c>
      <c r="J129">
        <f>VLOOKUP(선박빌더!D25,$B$2:$M$43,12,FALSE)</f>
        <v>0</v>
      </c>
      <c r="K129">
        <f>VLOOKUP(선박빌더!E25,$B$2:$M$43,12,FALSE)</f>
        <v>0</v>
      </c>
      <c r="L129">
        <f>VLOOKUP(선박빌더!F25,$B$2:$M$43,12,FALSE)</f>
        <v>0</v>
      </c>
      <c r="M129">
        <f t="shared" si="0"/>
        <v>0</v>
      </c>
    </row>
    <row r="130" spans="1:19" hidden="1">
      <c r="A130">
        <f>VLOOKUP(선박빌더!C26,$B$2:$L$11,3,FALSE)</f>
        <v>0</v>
      </c>
      <c r="B130" s="8">
        <f>VLOOKUP(선박빌더!C26,$B$2:$L$11,4,FALSE)</f>
        <v>0</v>
      </c>
      <c r="C130" s="8">
        <f>VLOOKUP(선박빌더!C26,$B$2:$L$11,6,FALSE)</f>
        <v>0</v>
      </c>
      <c r="D130" s="8">
        <f>VLOOKUP(선박빌더!C26,$B$2:$L$11,7,FALSE)</f>
        <v>0</v>
      </c>
      <c r="F130">
        <f>VLOOKUP(선박빌더!D26,$B$12:$L$17,2,FALSE)</f>
        <v>0</v>
      </c>
      <c r="G130" s="8">
        <f>VLOOKUP(선박빌더!D26,$B$12:$L$17,10,FALSE)</f>
        <v>0</v>
      </c>
      <c r="I130">
        <f>VLOOKUP(선박빌더!C26,$B$2:$M$43,12,FALSE)</f>
        <v>0</v>
      </c>
      <c r="J130">
        <f>VLOOKUP(선박빌더!D26,$B$2:$M$43,12,FALSE)</f>
        <v>0</v>
      </c>
      <c r="K130">
        <f>VLOOKUP(선박빌더!E26,$B$2:$M$43,12,FALSE)</f>
        <v>0</v>
      </c>
      <c r="L130">
        <f>VLOOKUP(선박빌더!F26,$B$2:$M$43,12,FALSE)</f>
        <v>0</v>
      </c>
      <c r="M130">
        <f t="shared" si="0"/>
        <v>0</v>
      </c>
    </row>
    <row r="131" spans="1:19" hidden="1">
      <c r="A131">
        <f>VLOOKUP(선박빌더!C27,$B$2:$L$11,3,FALSE)</f>
        <v>0</v>
      </c>
      <c r="B131" s="8">
        <f>VLOOKUP(선박빌더!C27,$B$2:$L$11,4,FALSE)</f>
        <v>0</v>
      </c>
      <c r="C131" s="8">
        <f>VLOOKUP(선박빌더!C27,$B$2:$L$11,6,FALSE)</f>
        <v>0</v>
      </c>
      <c r="D131" s="8">
        <f>VLOOKUP(선박빌더!C27,$B$2:$L$11,7,FALSE)</f>
        <v>0</v>
      </c>
      <c r="F131">
        <f>VLOOKUP(선박빌더!D27,$B$12:$L$17,2,FALSE)</f>
        <v>0</v>
      </c>
      <c r="G131" s="8">
        <f>VLOOKUP(선박빌더!D27,$B$12:$L$17,10,FALSE)</f>
        <v>0</v>
      </c>
      <c r="I131">
        <f>VLOOKUP(선박빌더!C27,$B$2:$M$43,12,FALSE)</f>
        <v>0</v>
      </c>
      <c r="J131">
        <f>VLOOKUP(선박빌더!D27,$B$2:$M$43,12,FALSE)</f>
        <v>0</v>
      </c>
      <c r="K131">
        <f>VLOOKUP(선박빌더!E27,$B$2:$M$43,12,FALSE)</f>
        <v>0</v>
      </c>
      <c r="L131">
        <f>VLOOKUP(선박빌더!F27,$B$2:$M$43,12,FALSE)</f>
        <v>0</v>
      </c>
      <c r="M131">
        <f t="shared" si="0"/>
        <v>0</v>
      </c>
    </row>
    <row r="132" spans="1:19" hidden="1">
      <c r="A132">
        <f>VLOOKUP(선박빌더!C28,$B$2:$L$11,3,FALSE)</f>
        <v>0</v>
      </c>
      <c r="B132" s="8">
        <f>VLOOKUP(선박빌더!C28,$B$2:$L$11,4,FALSE)</f>
        <v>0</v>
      </c>
      <c r="C132" s="8">
        <f>VLOOKUP(선박빌더!C28,$B$2:$L$11,6,FALSE)</f>
        <v>0</v>
      </c>
      <c r="D132" s="8">
        <f>VLOOKUP(선박빌더!C28,$B$2:$L$11,7,FALSE)</f>
        <v>0</v>
      </c>
      <c r="F132">
        <f>VLOOKUP(선박빌더!D28,$B$12:$L$17,2,FALSE)</f>
        <v>0</v>
      </c>
      <c r="G132" s="8">
        <f>VLOOKUP(선박빌더!D28,$B$12:$L$17,10,FALSE)</f>
        <v>0</v>
      </c>
      <c r="I132">
        <f>VLOOKUP(선박빌더!C28,$B$2:$M$43,12,FALSE)</f>
        <v>0</v>
      </c>
      <c r="J132">
        <f>VLOOKUP(선박빌더!D28,$B$2:$M$43,12,FALSE)</f>
        <v>0</v>
      </c>
      <c r="K132">
        <f>VLOOKUP(선박빌더!E28,$B$2:$M$43,12,FALSE)</f>
        <v>0</v>
      </c>
      <c r="L132">
        <f>VLOOKUP(선박빌더!F28,$B$2:$M$43,12,FALSE)</f>
        <v>0</v>
      </c>
      <c r="M132">
        <f t="shared" si="0"/>
        <v>0</v>
      </c>
    </row>
    <row r="133" spans="1:19" hidden="1">
      <c r="A133">
        <f>VLOOKUP(선박빌더!C29,$B$2:$L$11,3,FALSE)</f>
        <v>0</v>
      </c>
      <c r="B133" s="8">
        <f>VLOOKUP(선박빌더!C29,$B$2:$L$11,4,FALSE)</f>
        <v>0</v>
      </c>
      <c r="C133" s="8">
        <f>VLOOKUP(선박빌더!C29,$B$2:$L$11,6,FALSE)</f>
        <v>0</v>
      </c>
      <c r="D133" s="8">
        <f>VLOOKUP(선박빌더!C29,$B$2:$L$11,7,FALSE)</f>
        <v>0</v>
      </c>
      <c r="F133">
        <f>VLOOKUP(선박빌더!D29,$B$12:$L$17,2,FALSE)</f>
        <v>0</v>
      </c>
      <c r="G133" s="8">
        <f>VLOOKUP(선박빌더!D29,$B$12:$L$17,10,FALSE)</f>
        <v>0</v>
      </c>
      <c r="I133">
        <f>VLOOKUP(선박빌더!C29,$B$2:$M$43,12,FALSE)</f>
        <v>0</v>
      </c>
      <c r="J133">
        <f>VLOOKUP(선박빌더!D29,$B$2:$M$43,12,FALSE)</f>
        <v>0</v>
      </c>
      <c r="K133">
        <f>VLOOKUP(선박빌더!E29,$B$2:$M$43,12,FALSE)</f>
        <v>0</v>
      </c>
      <c r="L133">
        <f>VLOOKUP(선박빌더!F29,$B$2:$M$43,12,FALSE)</f>
        <v>0</v>
      </c>
      <c r="M133">
        <f t="shared" si="0"/>
        <v>0</v>
      </c>
    </row>
    <row r="134" spans="1:19" hidden="1">
      <c r="A134">
        <f>VLOOKUP(선박빌더!C30,$B$2:$L$11,3,FALSE)</f>
        <v>0</v>
      </c>
      <c r="B134" s="8">
        <f>VLOOKUP(선박빌더!C30,$B$2:$L$11,4,FALSE)</f>
        <v>0</v>
      </c>
      <c r="C134" s="8">
        <f>VLOOKUP(선박빌더!C30,$B$2:$L$11,6,FALSE)</f>
        <v>0</v>
      </c>
      <c r="D134" s="8">
        <f>VLOOKUP(선박빌더!C30,$B$2:$L$11,7,FALSE)</f>
        <v>0</v>
      </c>
      <c r="F134">
        <f>VLOOKUP(선박빌더!D30,$B$12:$L$17,2,FALSE)</f>
        <v>0</v>
      </c>
      <c r="G134" s="8">
        <f>VLOOKUP(선박빌더!D30,$B$12:$L$17,10,FALSE)</f>
        <v>0</v>
      </c>
      <c r="I134">
        <f>VLOOKUP(선박빌더!C30,$B$2:$M$43,12,FALSE)</f>
        <v>0</v>
      </c>
      <c r="J134">
        <f>VLOOKUP(선박빌더!D30,$B$2:$M$43,12,FALSE)</f>
        <v>0</v>
      </c>
      <c r="K134">
        <f>VLOOKUP(선박빌더!E30,$B$2:$M$43,12,FALSE)</f>
        <v>0</v>
      </c>
      <c r="L134">
        <f>VLOOKUP(선박빌더!F30,$B$2:$M$43,12,FALSE)</f>
        <v>0</v>
      </c>
      <c r="M134">
        <f t="shared" si="0"/>
        <v>0</v>
      </c>
    </row>
    <row r="135" spans="1:19" hidden="1">
      <c r="A135">
        <f>VLOOKUP(선박빌더!C31,$B$2:$L$11,3,FALSE)</f>
        <v>0</v>
      </c>
      <c r="B135" s="8">
        <f>VLOOKUP(선박빌더!C31,$B$2:$L$11,4,FALSE)</f>
        <v>0</v>
      </c>
      <c r="C135" s="8">
        <f>VLOOKUP(선박빌더!C31,$B$2:$L$11,6,FALSE)</f>
        <v>0</v>
      </c>
      <c r="D135" s="8">
        <f>VLOOKUP(선박빌더!C31,$B$2:$L$11,7,FALSE)</f>
        <v>0</v>
      </c>
      <c r="F135">
        <f>VLOOKUP(선박빌더!D31,$B$12:$L$17,2,FALSE)</f>
        <v>0</v>
      </c>
      <c r="G135" s="8">
        <f>VLOOKUP(선박빌더!D31,$B$12:$L$17,10,FALSE)</f>
        <v>0</v>
      </c>
      <c r="I135">
        <f>VLOOKUP(선박빌더!C31,$B$2:$M$43,12,FALSE)</f>
        <v>0</v>
      </c>
      <c r="J135">
        <f>VLOOKUP(선박빌더!D31,$B$2:$M$43,12,FALSE)</f>
        <v>0</v>
      </c>
      <c r="K135">
        <f>VLOOKUP(선박빌더!E31,$B$2:$M$43,12,FALSE)</f>
        <v>0</v>
      </c>
      <c r="L135">
        <f>VLOOKUP(선박빌더!F31,$B$2:$M$43,12,FALSE)</f>
        <v>0</v>
      </c>
      <c r="M135">
        <f t="shared" si="0"/>
        <v>0</v>
      </c>
    </row>
    <row r="136" spans="1:19" hidden="1">
      <c r="A136">
        <f>VLOOKUP(선박빌더!C32,$B$2:$L$11,3,FALSE)</f>
        <v>0</v>
      </c>
      <c r="B136" s="8">
        <f>VLOOKUP(선박빌더!C32,$B$2:$L$11,4,FALSE)</f>
        <v>0</v>
      </c>
      <c r="C136" s="8">
        <f>VLOOKUP(선박빌더!C32,$B$2:$L$11,6,FALSE)</f>
        <v>0</v>
      </c>
      <c r="D136" s="8">
        <f>VLOOKUP(선박빌더!C32,$B$2:$L$11,7,FALSE)</f>
        <v>0</v>
      </c>
      <c r="F136">
        <f>VLOOKUP(선박빌더!D32,$B$12:$L$17,2,FALSE)</f>
        <v>0</v>
      </c>
      <c r="G136" s="8">
        <f>VLOOKUP(선박빌더!D32,$B$12:$L$17,10,FALSE)</f>
        <v>0</v>
      </c>
      <c r="I136">
        <f>VLOOKUP(선박빌더!C32,$B$2:$M$43,12,FALSE)</f>
        <v>0</v>
      </c>
      <c r="J136">
        <f>VLOOKUP(선박빌더!D32,$B$2:$M$43,12,FALSE)</f>
        <v>0</v>
      </c>
      <c r="K136">
        <f>VLOOKUP(선박빌더!E32,$B$2:$M$43,12,FALSE)</f>
        <v>0</v>
      </c>
      <c r="L136">
        <f>VLOOKUP(선박빌더!F32,$B$2:$M$43,12,FALSE)</f>
        <v>0</v>
      </c>
      <c r="M136">
        <f t="shared" si="0"/>
        <v>0</v>
      </c>
    </row>
    <row r="137" spans="1:19" hidden="1">
      <c r="A137">
        <f>VLOOKUP(선박빌더!C33,$B$2:$L$11,3,FALSE)</f>
        <v>0</v>
      </c>
      <c r="B137" s="8">
        <f>VLOOKUP(선박빌더!C33,$B$2:$L$11,4,FALSE)</f>
        <v>0</v>
      </c>
      <c r="C137" s="8">
        <f>VLOOKUP(선박빌더!C33,$B$2:$L$11,6,FALSE)</f>
        <v>0</v>
      </c>
      <c r="D137" s="8">
        <f>VLOOKUP(선박빌더!C33,$B$2:$L$11,7,FALSE)</f>
        <v>0</v>
      </c>
      <c r="F137">
        <f>VLOOKUP(선박빌더!D33,$B$12:$L$17,2,FALSE)</f>
        <v>0</v>
      </c>
      <c r="G137" s="8">
        <f>VLOOKUP(선박빌더!D33,$B$12:$L$17,10,FALSE)</f>
        <v>0</v>
      </c>
      <c r="I137">
        <f>VLOOKUP(선박빌더!C33,$B$2:$M$43,12,FALSE)</f>
        <v>0</v>
      </c>
      <c r="J137">
        <f>VLOOKUP(선박빌더!D33,$B$2:$M$43,12,FALSE)</f>
        <v>0</v>
      </c>
      <c r="K137">
        <f>VLOOKUP(선박빌더!E33,$B$2:$M$43,12,FALSE)</f>
        <v>0</v>
      </c>
      <c r="L137">
        <f>VLOOKUP(선박빌더!F33,$B$2:$M$43,12,FALSE)</f>
        <v>0</v>
      </c>
      <c r="M137">
        <f t="shared" si="0"/>
        <v>0</v>
      </c>
    </row>
    <row r="138" spans="1:19" hidden="1">
      <c r="A138" s="43">
        <f>SUM(A108:A137)</f>
        <v>0</v>
      </c>
      <c r="B138" s="43">
        <f>SUM(B108:B137)</f>
        <v>0</v>
      </c>
      <c r="C138" s="43">
        <f>SUM(C108:C137)</f>
        <v>0</v>
      </c>
      <c r="D138" s="43">
        <f>SUM(D108:D137)</f>
        <v>0</v>
      </c>
      <c r="F138" s="43">
        <f>SUM(F108:F137)</f>
        <v>0</v>
      </c>
      <c r="G138" s="43">
        <f>SUM(G108:G137)</f>
        <v>0</v>
      </c>
    </row>
    <row r="139" spans="1:19" hidden="1"/>
    <row r="140" spans="1:19" hidden="1"/>
    <row r="141" spans="1:19" hidden="1">
      <c r="A141" s="102" t="s">
        <v>66</v>
      </c>
      <c r="B141" s="102"/>
      <c r="C141" s="102"/>
      <c r="D141" s="102"/>
      <c r="E141" s="102"/>
      <c r="F141" s="102"/>
      <c r="G141" s="102"/>
      <c r="H141" s="102"/>
      <c r="I141" s="102"/>
      <c r="K141" s="102" t="s">
        <v>70</v>
      </c>
      <c r="L141" s="102"/>
      <c r="M141" s="102"/>
      <c r="N141" s="102"/>
      <c r="O141" s="102"/>
      <c r="P141" s="102"/>
      <c r="Q141" s="102"/>
      <c r="R141" s="102"/>
      <c r="S141" s="102"/>
    </row>
    <row r="142" spans="1:19" hidden="1">
      <c r="A142" s="9" t="s">
        <v>58</v>
      </c>
      <c r="B142" s="7" t="s">
        <v>59</v>
      </c>
      <c r="C142" s="7" t="s">
        <v>60</v>
      </c>
      <c r="D142" s="7" t="s">
        <v>68</v>
      </c>
      <c r="E142" s="7" t="s">
        <v>61</v>
      </c>
      <c r="F142" s="9" t="s">
        <v>62</v>
      </c>
      <c r="G142" s="9" t="s">
        <v>63</v>
      </c>
      <c r="H142" s="9" t="s">
        <v>64</v>
      </c>
      <c r="I142" s="9" t="s">
        <v>69</v>
      </c>
      <c r="K142" s="9" t="s">
        <v>58</v>
      </c>
      <c r="L142" s="7" t="s">
        <v>59</v>
      </c>
      <c r="M142" s="7" t="s">
        <v>60</v>
      </c>
      <c r="N142" s="7" t="s">
        <v>68</v>
      </c>
      <c r="O142" s="7" t="s">
        <v>61</v>
      </c>
      <c r="P142" s="9" t="s">
        <v>62</v>
      </c>
      <c r="Q142" s="9" t="s">
        <v>63</v>
      </c>
      <c r="R142" s="9" t="s">
        <v>64</v>
      </c>
      <c r="S142" s="9" t="s">
        <v>69</v>
      </c>
    </row>
    <row r="143" spans="1:19" hidden="1">
      <c r="A143">
        <f>VLOOKUP(선박빌더!E4,$B$18:$L$43,2,FALSE)</f>
        <v>0</v>
      </c>
      <c r="B143">
        <f>VLOOKUP(선박빌더!E4,$B$18:$L$43,3,FALSE)</f>
        <v>0</v>
      </c>
      <c r="C143" s="8">
        <f>VLOOKUP(선박빌더!E4,$B$18:$L$43,4,FALSE)</f>
        <v>0</v>
      </c>
      <c r="D143" s="8">
        <f>VLOOKUP(선박빌더!E4,$B$18:$L$43,5,FALSE)</f>
        <v>0</v>
      </c>
      <c r="E143" s="8">
        <f>VLOOKUP(선박빌더!E4,$B$18:$L$43,6,FALSE)</f>
        <v>0</v>
      </c>
      <c r="F143" s="8">
        <f>VLOOKUP(선박빌더!E4,$B$18:$L$43,7,FALSE)</f>
        <v>0</v>
      </c>
      <c r="G143">
        <f>VLOOKUP(선박빌더!E4,$B$18:$L$43,8,FALSE)</f>
        <v>0</v>
      </c>
      <c r="H143">
        <f>VLOOKUP(선박빌더!E4,$B$18:$L$43,9,FALSE)</f>
        <v>0</v>
      </c>
      <c r="I143">
        <f>VLOOKUP(선박빌더!E4,$B$18:$L$43,11,FALSE)</f>
        <v>0</v>
      </c>
      <c r="K143" s="8">
        <f>VLOOKUP(선박빌더!F4,$B$18:$L$43,2,FALSE)</f>
        <v>0</v>
      </c>
      <c r="L143" s="8">
        <f>VLOOKUP(선박빌더!F4,$B$18:$L$43,3,FALSE)</f>
        <v>0</v>
      </c>
      <c r="M143" s="8">
        <f>VLOOKUP(선박빌더!F4,$B$18:$L$43,4,FALSE)</f>
        <v>0</v>
      </c>
      <c r="N143" s="8">
        <f>VLOOKUP(선박빌더!F4,$B$18:$L$43,5,FALSE)</f>
        <v>0</v>
      </c>
      <c r="O143" s="8">
        <f>VLOOKUP(선박빌더!F4,$B$18:$L$43,6,FALSE)</f>
        <v>0</v>
      </c>
      <c r="P143" s="8">
        <f>VLOOKUP(선박빌더!F4,$B$18:$L$43,7,FALSE)</f>
        <v>0</v>
      </c>
      <c r="Q143">
        <f>VLOOKUP(선박빌더!F4,$B$18:$L$43,8,FALSE)</f>
        <v>0</v>
      </c>
      <c r="R143">
        <f>VLOOKUP(선박빌더!F4,$B$18:$L$43,9,FALSE)</f>
        <v>0</v>
      </c>
      <c r="S143">
        <f>VLOOKUP(선박빌더!F4,$B$18:$L$43,11,FALSE)</f>
        <v>0</v>
      </c>
    </row>
    <row r="144" spans="1:19" hidden="1">
      <c r="A144">
        <f>VLOOKUP(선박빌더!E5,$B$18:$L$43,2,FALSE)</f>
        <v>0</v>
      </c>
      <c r="B144">
        <f>VLOOKUP(선박빌더!E5,$B$18:$L$43,3,FALSE)</f>
        <v>0</v>
      </c>
      <c r="C144" s="8">
        <f>VLOOKUP(선박빌더!E5,$B$18:$L$43,4,FALSE)</f>
        <v>0</v>
      </c>
      <c r="D144" s="8">
        <f>VLOOKUP(선박빌더!E5,$B$18:$L$43,5,FALSE)</f>
        <v>0</v>
      </c>
      <c r="E144" s="8">
        <f>VLOOKUP(선박빌더!E5,$B$18:$L$43,6,FALSE)</f>
        <v>0</v>
      </c>
      <c r="F144" s="8">
        <f>VLOOKUP(선박빌더!E5,$B$18:$L$43,7,FALSE)</f>
        <v>0</v>
      </c>
      <c r="G144">
        <f>VLOOKUP(선박빌더!E5,$B$18:$L$43,8,FALSE)</f>
        <v>0</v>
      </c>
      <c r="H144">
        <f>VLOOKUP(선박빌더!E5,$B$18:$L$43,9,FALSE)</f>
        <v>0</v>
      </c>
      <c r="I144">
        <f>VLOOKUP(선박빌더!E5,$B$18:$L$43,11,FALSE)</f>
        <v>0</v>
      </c>
      <c r="K144" s="8">
        <f>VLOOKUP(선박빌더!F5,$B$18:$L$43,2,FALSE)</f>
        <v>0</v>
      </c>
      <c r="L144" s="8">
        <f>VLOOKUP(선박빌더!F5,$B$18:$L$43,3,FALSE)</f>
        <v>0</v>
      </c>
      <c r="M144" s="8">
        <f>VLOOKUP(선박빌더!F5,$B$18:$L$43,4,FALSE)</f>
        <v>0</v>
      </c>
      <c r="N144" s="8">
        <f>VLOOKUP(선박빌더!F5,$B$18:$L$43,5,FALSE)</f>
        <v>0</v>
      </c>
      <c r="O144" s="8">
        <f>VLOOKUP(선박빌더!F5,$B$18:$L$43,6,FALSE)</f>
        <v>0</v>
      </c>
      <c r="P144" s="8">
        <f>VLOOKUP(선박빌더!F5,$B$18:$L$43,7,FALSE)</f>
        <v>0</v>
      </c>
      <c r="Q144">
        <f>VLOOKUP(선박빌더!F5,$B$18:$L$43,8,FALSE)</f>
        <v>0</v>
      </c>
      <c r="R144">
        <f>VLOOKUP(선박빌더!F5,$B$18:$L$43,9,FALSE)</f>
        <v>0</v>
      </c>
      <c r="S144">
        <f>VLOOKUP(선박빌더!F5,$B$18:$L$43,11,FALSE)</f>
        <v>0</v>
      </c>
    </row>
    <row r="145" spans="1:19" hidden="1">
      <c r="A145">
        <f>VLOOKUP(선박빌더!E6,$B$18:$L$43,2,FALSE)</f>
        <v>0</v>
      </c>
      <c r="B145">
        <f>VLOOKUP(선박빌더!E6,$B$18:$L$43,3,FALSE)</f>
        <v>0</v>
      </c>
      <c r="C145" s="8">
        <f>VLOOKUP(선박빌더!E6,$B$18:$L$43,4,FALSE)</f>
        <v>0</v>
      </c>
      <c r="D145" s="8">
        <f>VLOOKUP(선박빌더!E6,$B$18:$L$43,5,FALSE)</f>
        <v>0</v>
      </c>
      <c r="E145" s="8">
        <f>VLOOKUP(선박빌더!E6,$B$18:$L$43,6,FALSE)</f>
        <v>0</v>
      </c>
      <c r="F145" s="8">
        <f>VLOOKUP(선박빌더!E6,$B$18:$L$43,7,FALSE)</f>
        <v>0</v>
      </c>
      <c r="G145">
        <f>VLOOKUP(선박빌더!E6,$B$18:$L$43,8,FALSE)</f>
        <v>0</v>
      </c>
      <c r="H145">
        <f>VLOOKUP(선박빌더!E6,$B$18:$L$43,9,FALSE)</f>
        <v>0</v>
      </c>
      <c r="I145">
        <f>VLOOKUP(선박빌더!E6,$B$18:$L$43,11,FALSE)</f>
        <v>0</v>
      </c>
      <c r="K145" s="8">
        <f>VLOOKUP(선박빌더!F6,$B$18:$L$43,2,FALSE)</f>
        <v>0</v>
      </c>
      <c r="L145" s="8">
        <f>VLOOKUP(선박빌더!F6,$B$18:$L$43,3,FALSE)</f>
        <v>0</v>
      </c>
      <c r="M145" s="8">
        <f>VLOOKUP(선박빌더!F6,$B$18:$L$43,4,FALSE)</f>
        <v>0</v>
      </c>
      <c r="N145" s="8">
        <f>VLOOKUP(선박빌더!F6,$B$18:$L$43,5,FALSE)</f>
        <v>0</v>
      </c>
      <c r="O145" s="8">
        <f>VLOOKUP(선박빌더!F6,$B$18:$L$43,6,FALSE)</f>
        <v>0</v>
      </c>
      <c r="P145" s="8">
        <f>VLOOKUP(선박빌더!F6,$B$18:$L$43,7,FALSE)</f>
        <v>0</v>
      </c>
      <c r="Q145">
        <f>VLOOKUP(선박빌더!F6,$B$18:$L$43,8,FALSE)</f>
        <v>0</v>
      </c>
      <c r="R145">
        <f>VLOOKUP(선박빌더!F6,$B$18:$L$43,9,FALSE)</f>
        <v>0</v>
      </c>
      <c r="S145">
        <f>VLOOKUP(선박빌더!F6,$B$18:$L$43,11,FALSE)</f>
        <v>0</v>
      </c>
    </row>
    <row r="146" spans="1:19" hidden="1">
      <c r="A146">
        <f>VLOOKUP(선박빌더!E7,$B$18:$L$43,2,FALSE)</f>
        <v>0</v>
      </c>
      <c r="B146">
        <f>VLOOKUP(선박빌더!E7,$B$18:$L$43,3,FALSE)</f>
        <v>0</v>
      </c>
      <c r="C146" s="8">
        <f>VLOOKUP(선박빌더!E7,$B$18:$L$43,4,FALSE)</f>
        <v>0</v>
      </c>
      <c r="D146" s="8">
        <f>VLOOKUP(선박빌더!E7,$B$18:$L$43,5,FALSE)</f>
        <v>0</v>
      </c>
      <c r="E146" s="8">
        <f>VLOOKUP(선박빌더!E7,$B$18:$L$43,6,FALSE)</f>
        <v>0</v>
      </c>
      <c r="F146" s="8">
        <f>VLOOKUP(선박빌더!E7,$B$18:$L$43,7,FALSE)</f>
        <v>0</v>
      </c>
      <c r="G146">
        <f>VLOOKUP(선박빌더!E7,$B$18:$L$43,8,FALSE)</f>
        <v>0</v>
      </c>
      <c r="H146">
        <f>VLOOKUP(선박빌더!E7,$B$18:$L$43,9,FALSE)</f>
        <v>0</v>
      </c>
      <c r="I146">
        <f>VLOOKUP(선박빌더!E7,$B$18:$L$43,11,FALSE)</f>
        <v>0</v>
      </c>
      <c r="K146" s="8">
        <f>VLOOKUP(선박빌더!F7,$B$18:$L$43,2,FALSE)</f>
        <v>0</v>
      </c>
      <c r="L146" s="8">
        <f>VLOOKUP(선박빌더!F7,$B$18:$L$43,3,FALSE)</f>
        <v>0</v>
      </c>
      <c r="M146" s="8">
        <f>VLOOKUP(선박빌더!F7,$B$18:$L$43,4,FALSE)</f>
        <v>0</v>
      </c>
      <c r="N146" s="8">
        <f>VLOOKUP(선박빌더!F7,$B$18:$L$43,5,FALSE)</f>
        <v>0</v>
      </c>
      <c r="O146" s="8">
        <f>VLOOKUP(선박빌더!F7,$B$18:$L$43,6,FALSE)</f>
        <v>0</v>
      </c>
      <c r="P146" s="8">
        <f>VLOOKUP(선박빌더!F7,$B$18:$L$43,7,FALSE)</f>
        <v>0</v>
      </c>
      <c r="Q146">
        <f>VLOOKUP(선박빌더!F7,$B$18:$L$43,8,FALSE)</f>
        <v>0</v>
      </c>
      <c r="R146">
        <f>VLOOKUP(선박빌더!F7,$B$18:$L$43,9,FALSE)</f>
        <v>0</v>
      </c>
      <c r="S146">
        <f>VLOOKUP(선박빌더!F7,$B$18:$L$43,11,FALSE)</f>
        <v>0</v>
      </c>
    </row>
    <row r="147" spans="1:19" hidden="1">
      <c r="A147">
        <f>VLOOKUP(선박빌더!E8,$B$18:$L$43,2,FALSE)</f>
        <v>0</v>
      </c>
      <c r="B147">
        <f>VLOOKUP(선박빌더!E8,$B$18:$L$43,3,FALSE)</f>
        <v>0</v>
      </c>
      <c r="C147" s="8">
        <f>VLOOKUP(선박빌더!E8,$B$18:$L$43,4,FALSE)</f>
        <v>0</v>
      </c>
      <c r="D147" s="8">
        <f>VLOOKUP(선박빌더!E8,$B$18:$L$43,5,FALSE)</f>
        <v>0</v>
      </c>
      <c r="E147" s="8">
        <f>VLOOKUP(선박빌더!E8,$B$18:$L$43,6,FALSE)</f>
        <v>0</v>
      </c>
      <c r="F147" s="8">
        <f>VLOOKUP(선박빌더!E8,$B$18:$L$43,7,FALSE)</f>
        <v>0</v>
      </c>
      <c r="G147">
        <f>VLOOKUP(선박빌더!E8,$B$18:$L$43,8,FALSE)</f>
        <v>0</v>
      </c>
      <c r="H147">
        <f>VLOOKUP(선박빌더!E8,$B$18:$L$43,9,FALSE)</f>
        <v>0</v>
      </c>
      <c r="I147">
        <f>VLOOKUP(선박빌더!E8,$B$18:$L$43,11,FALSE)</f>
        <v>0</v>
      </c>
      <c r="K147" s="8">
        <f>VLOOKUP(선박빌더!F8,$B$18:$L$43,2,FALSE)</f>
        <v>0</v>
      </c>
      <c r="L147" s="8">
        <f>VLOOKUP(선박빌더!F8,$B$18:$L$43,3,FALSE)</f>
        <v>0</v>
      </c>
      <c r="M147" s="8">
        <f>VLOOKUP(선박빌더!F8,$B$18:$L$43,4,FALSE)</f>
        <v>0</v>
      </c>
      <c r="N147" s="8">
        <f>VLOOKUP(선박빌더!F8,$B$18:$L$43,5,FALSE)</f>
        <v>0</v>
      </c>
      <c r="O147" s="8">
        <f>VLOOKUP(선박빌더!F8,$B$18:$L$43,6,FALSE)</f>
        <v>0</v>
      </c>
      <c r="P147" s="8">
        <f>VLOOKUP(선박빌더!F8,$B$18:$L$43,7,FALSE)</f>
        <v>0</v>
      </c>
      <c r="Q147">
        <f>VLOOKUP(선박빌더!F8,$B$18:$L$43,8,FALSE)</f>
        <v>0</v>
      </c>
      <c r="R147">
        <f>VLOOKUP(선박빌더!F8,$B$18:$L$43,9,FALSE)</f>
        <v>0</v>
      </c>
      <c r="S147">
        <f>VLOOKUP(선박빌더!F8,$B$18:$L$43,11,FALSE)</f>
        <v>0</v>
      </c>
    </row>
    <row r="148" spans="1:19" hidden="1">
      <c r="A148">
        <f>VLOOKUP(선박빌더!E9,$B$18:$L$43,2,FALSE)</f>
        <v>0</v>
      </c>
      <c r="B148">
        <f>VLOOKUP(선박빌더!E9,$B$18:$L$43,3,FALSE)</f>
        <v>0</v>
      </c>
      <c r="C148" s="8">
        <f>VLOOKUP(선박빌더!E9,$B$18:$L$43,4,FALSE)</f>
        <v>0</v>
      </c>
      <c r="D148" s="8">
        <f>VLOOKUP(선박빌더!E9,$B$18:$L$43,5,FALSE)</f>
        <v>0</v>
      </c>
      <c r="E148" s="8">
        <f>VLOOKUP(선박빌더!E9,$B$18:$L$43,6,FALSE)</f>
        <v>0</v>
      </c>
      <c r="F148" s="8">
        <f>VLOOKUP(선박빌더!E9,$B$18:$L$43,7,FALSE)</f>
        <v>0</v>
      </c>
      <c r="G148">
        <f>VLOOKUP(선박빌더!E9,$B$18:$L$43,8,FALSE)</f>
        <v>0</v>
      </c>
      <c r="H148">
        <f>VLOOKUP(선박빌더!E9,$B$18:$L$43,9,FALSE)</f>
        <v>0</v>
      </c>
      <c r="I148">
        <f>VLOOKUP(선박빌더!E9,$B$18:$L$43,11,FALSE)</f>
        <v>0</v>
      </c>
      <c r="K148" s="8">
        <f>VLOOKUP(선박빌더!F9,$B$18:$L$43,2,FALSE)</f>
        <v>0</v>
      </c>
      <c r="L148" s="8">
        <f>VLOOKUP(선박빌더!F9,$B$18:$L$43,3,FALSE)</f>
        <v>0</v>
      </c>
      <c r="M148" s="8">
        <f>VLOOKUP(선박빌더!F9,$B$18:$L$43,4,FALSE)</f>
        <v>0</v>
      </c>
      <c r="N148" s="8">
        <f>VLOOKUP(선박빌더!F9,$B$18:$L$43,5,FALSE)</f>
        <v>0</v>
      </c>
      <c r="O148" s="8">
        <f>VLOOKUP(선박빌더!F9,$B$18:$L$43,6,FALSE)</f>
        <v>0</v>
      </c>
      <c r="P148" s="8">
        <f>VLOOKUP(선박빌더!F9,$B$18:$L$43,7,FALSE)</f>
        <v>0</v>
      </c>
      <c r="Q148">
        <f>VLOOKUP(선박빌더!F9,$B$18:$L$43,8,FALSE)</f>
        <v>0</v>
      </c>
      <c r="R148">
        <f>VLOOKUP(선박빌더!F9,$B$18:$L$43,9,FALSE)</f>
        <v>0</v>
      </c>
      <c r="S148">
        <f>VLOOKUP(선박빌더!F9,$B$18:$L$43,11,FALSE)</f>
        <v>0</v>
      </c>
    </row>
    <row r="149" spans="1:19" hidden="1">
      <c r="A149">
        <f>VLOOKUP(선박빌더!E10,$B$18:$L$43,2,FALSE)</f>
        <v>0</v>
      </c>
      <c r="B149">
        <f>VLOOKUP(선박빌더!E10,$B$18:$L$43,3,FALSE)</f>
        <v>0</v>
      </c>
      <c r="C149" s="8">
        <f>VLOOKUP(선박빌더!E10,$B$18:$L$43,4,FALSE)</f>
        <v>0</v>
      </c>
      <c r="D149" s="8">
        <f>VLOOKUP(선박빌더!E10,$B$18:$L$43,5,FALSE)</f>
        <v>0</v>
      </c>
      <c r="E149" s="8">
        <f>VLOOKUP(선박빌더!E10,$B$18:$L$43,6,FALSE)</f>
        <v>0</v>
      </c>
      <c r="F149" s="8">
        <f>VLOOKUP(선박빌더!E10,$B$18:$L$43,7,FALSE)</f>
        <v>0</v>
      </c>
      <c r="G149">
        <f>VLOOKUP(선박빌더!E10,$B$18:$L$43,8,FALSE)</f>
        <v>0</v>
      </c>
      <c r="H149">
        <f>VLOOKUP(선박빌더!E10,$B$18:$L$43,9,FALSE)</f>
        <v>0</v>
      </c>
      <c r="I149">
        <f>VLOOKUP(선박빌더!E10,$B$18:$L$43,11,FALSE)</f>
        <v>0</v>
      </c>
      <c r="K149" s="8">
        <f>VLOOKUP(선박빌더!F10,$B$18:$L$43,2,FALSE)</f>
        <v>0</v>
      </c>
      <c r="L149" s="8">
        <f>VLOOKUP(선박빌더!F10,$B$18:$L$43,3,FALSE)</f>
        <v>0</v>
      </c>
      <c r="M149" s="8">
        <f>VLOOKUP(선박빌더!F10,$B$18:$L$43,4,FALSE)</f>
        <v>0</v>
      </c>
      <c r="N149" s="8">
        <f>VLOOKUP(선박빌더!F10,$B$18:$L$43,5,FALSE)</f>
        <v>0</v>
      </c>
      <c r="O149" s="8">
        <f>VLOOKUP(선박빌더!F10,$B$18:$L$43,6,FALSE)</f>
        <v>0</v>
      </c>
      <c r="P149" s="8">
        <f>VLOOKUP(선박빌더!F10,$B$18:$L$43,7,FALSE)</f>
        <v>0</v>
      </c>
      <c r="Q149">
        <f>VLOOKUP(선박빌더!F10,$B$18:$L$43,8,FALSE)</f>
        <v>0</v>
      </c>
      <c r="R149">
        <f>VLOOKUP(선박빌더!F10,$B$18:$L$43,9,FALSE)</f>
        <v>0</v>
      </c>
      <c r="S149">
        <f>VLOOKUP(선박빌더!F10,$B$18:$L$43,11,FALSE)</f>
        <v>0</v>
      </c>
    </row>
    <row r="150" spans="1:19" hidden="1">
      <c r="A150">
        <f>VLOOKUP(선박빌더!E11,$B$18:$L$43,2,FALSE)</f>
        <v>0</v>
      </c>
      <c r="B150">
        <f>VLOOKUP(선박빌더!E11,$B$18:$L$43,3,FALSE)</f>
        <v>0</v>
      </c>
      <c r="C150" s="8">
        <f>VLOOKUP(선박빌더!E11,$B$18:$L$43,4,FALSE)</f>
        <v>0</v>
      </c>
      <c r="D150" s="8">
        <f>VLOOKUP(선박빌더!E11,$B$18:$L$43,5,FALSE)</f>
        <v>0</v>
      </c>
      <c r="E150" s="8">
        <f>VLOOKUP(선박빌더!E11,$B$18:$L$43,6,FALSE)</f>
        <v>0</v>
      </c>
      <c r="F150" s="8">
        <f>VLOOKUP(선박빌더!E11,$B$18:$L$43,7,FALSE)</f>
        <v>0</v>
      </c>
      <c r="G150">
        <f>VLOOKUP(선박빌더!E11,$B$18:$L$43,8,FALSE)</f>
        <v>0</v>
      </c>
      <c r="H150">
        <f>VLOOKUP(선박빌더!E11,$B$18:$L$43,9,FALSE)</f>
        <v>0</v>
      </c>
      <c r="I150">
        <f>VLOOKUP(선박빌더!E11,$B$18:$L$43,11,FALSE)</f>
        <v>0</v>
      </c>
      <c r="K150" s="8">
        <f>VLOOKUP(선박빌더!F11,$B$18:$L$43,2,FALSE)</f>
        <v>0</v>
      </c>
      <c r="L150" s="8">
        <f>VLOOKUP(선박빌더!F11,$B$18:$L$43,3,FALSE)</f>
        <v>0</v>
      </c>
      <c r="M150" s="8">
        <f>VLOOKUP(선박빌더!F11,$B$18:$L$43,4,FALSE)</f>
        <v>0</v>
      </c>
      <c r="N150" s="8">
        <f>VLOOKUP(선박빌더!F11,$B$18:$L$43,5,FALSE)</f>
        <v>0</v>
      </c>
      <c r="O150" s="8">
        <f>VLOOKUP(선박빌더!F11,$B$18:$L$43,6,FALSE)</f>
        <v>0</v>
      </c>
      <c r="P150" s="8">
        <f>VLOOKUP(선박빌더!F11,$B$18:$L$43,7,FALSE)</f>
        <v>0</v>
      </c>
      <c r="Q150">
        <f>VLOOKUP(선박빌더!F11,$B$18:$L$43,8,FALSE)</f>
        <v>0</v>
      </c>
      <c r="R150">
        <f>VLOOKUP(선박빌더!F11,$B$18:$L$43,9,FALSE)</f>
        <v>0</v>
      </c>
      <c r="S150">
        <f>VLOOKUP(선박빌더!F11,$B$18:$L$43,11,FALSE)</f>
        <v>0</v>
      </c>
    </row>
    <row r="151" spans="1:19" hidden="1">
      <c r="A151">
        <f>VLOOKUP(선박빌더!E12,$B$18:$L$43,2,FALSE)</f>
        <v>0</v>
      </c>
      <c r="B151">
        <f>VLOOKUP(선박빌더!E12,$B$18:$L$43,3,FALSE)</f>
        <v>0</v>
      </c>
      <c r="C151" s="8">
        <f>VLOOKUP(선박빌더!E12,$B$18:$L$43,4,FALSE)</f>
        <v>0</v>
      </c>
      <c r="D151" s="8">
        <f>VLOOKUP(선박빌더!E12,$B$18:$L$43,5,FALSE)</f>
        <v>0</v>
      </c>
      <c r="E151" s="8">
        <f>VLOOKUP(선박빌더!E12,$B$18:$L$43,6,FALSE)</f>
        <v>0</v>
      </c>
      <c r="F151" s="8">
        <f>VLOOKUP(선박빌더!E12,$B$18:$L$43,7,FALSE)</f>
        <v>0</v>
      </c>
      <c r="G151">
        <f>VLOOKUP(선박빌더!E12,$B$18:$L$43,8,FALSE)</f>
        <v>0</v>
      </c>
      <c r="H151">
        <f>VLOOKUP(선박빌더!E12,$B$18:$L$43,9,FALSE)</f>
        <v>0</v>
      </c>
      <c r="I151">
        <f>VLOOKUP(선박빌더!E12,$B$18:$L$43,11,FALSE)</f>
        <v>0</v>
      </c>
      <c r="K151" s="8">
        <f>VLOOKUP(선박빌더!F12,$B$18:$L$43,2,FALSE)</f>
        <v>0</v>
      </c>
      <c r="L151" s="8">
        <f>VLOOKUP(선박빌더!F12,$B$18:$L$43,3,FALSE)</f>
        <v>0</v>
      </c>
      <c r="M151" s="8">
        <f>VLOOKUP(선박빌더!F12,$B$18:$L$43,4,FALSE)</f>
        <v>0</v>
      </c>
      <c r="N151" s="8">
        <f>VLOOKUP(선박빌더!F12,$B$18:$L$43,5,FALSE)</f>
        <v>0</v>
      </c>
      <c r="O151" s="8">
        <f>VLOOKUP(선박빌더!F12,$B$18:$L$43,6,FALSE)</f>
        <v>0</v>
      </c>
      <c r="P151" s="8">
        <f>VLOOKUP(선박빌더!F12,$B$18:$L$43,7,FALSE)</f>
        <v>0</v>
      </c>
      <c r="Q151">
        <f>VLOOKUP(선박빌더!F12,$B$18:$L$43,8,FALSE)</f>
        <v>0</v>
      </c>
      <c r="R151">
        <f>VLOOKUP(선박빌더!F12,$B$18:$L$43,9,FALSE)</f>
        <v>0</v>
      </c>
      <c r="S151">
        <f>VLOOKUP(선박빌더!F12,$B$18:$L$43,11,FALSE)</f>
        <v>0</v>
      </c>
    </row>
    <row r="152" spans="1:19" hidden="1">
      <c r="A152">
        <f>VLOOKUP(선박빌더!E13,$B$18:$L$43,2,FALSE)</f>
        <v>0</v>
      </c>
      <c r="B152">
        <f>VLOOKUP(선박빌더!E13,$B$18:$L$43,3,FALSE)</f>
        <v>0</v>
      </c>
      <c r="C152" s="8">
        <f>VLOOKUP(선박빌더!E13,$B$18:$L$43,4,FALSE)</f>
        <v>0</v>
      </c>
      <c r="D152" s="8">
        <f>VLOOKUP(선박빌더!E13,$B$18:$L$43,5,FALSE)</f>
        <v>0</v>
      </c>
      <c r="E152" s="8">
        <f>VLOOKUP(선박빌더!E13,$B$18:$L$43,6,FALSE)</f>
        <v>0</v>
      </c>
      <c r="F152" s="8">
        <f>VLOOKUP(선박빌더!E13,$B$18:$L$43,7,FALSE)</f>
        <v>0</v>
      </c>
      <c r="G152">
        <f>VLOOKUP(선박빌더!E13,$B$18:$L$43,8,FALSE)</f>
        <v>0</v>
      </c>
      <c r="H152">
        <f>VLOOKUP(선박빌더!E13,$B$18:$L$43,9,FALSE)</f>
        <v>0</v>
      </c>
      <c r="I152">
        <f>VLOOKUP(선박빌더!E13,$B$18:$L$43,11,FALSE)</f>
        <v>0</v>
      </c>
      <c r="K152" s="8">
        <f>VLOOKUP(선박빌더!F13,$B$18:$L$43,2,FALSE)</f>
        <v>0</v>
      </c>
      <c r="L152" s="8">
        <f>VLOOKUP(선박빌더!F13,$B$18:$L$43,3,FALSE)</f>
        <v>0</v>
      </c>
      <c r="M152" s="8">
        <f>VLOOKUP(선박빌더!F13,$B$18:$L$43,4,FALSE)</f>
        <v>0</v>
      </c>
      <c r="N152" s="8">
        <f>VLOOKUP(선박빌더!F13,$B$18:$L$43,5,FALSE)</f>
        <v>0</v>
      </c>
      <c r="O152" s="8">
        <f>VLOOKUP(선박빌더!F13,$B$18:$L$43,6,FALSE)</f>
        <v>0</v>
      </c>
      <c r="P152" s="8">
        <f>VLOOKUP(선박빌더!F13,$B$18:$L$43,7,FALSE)</f>
        <v>0</v>
      </c>
      <c r="Q152">
        <f>VLOOKUP(선박빌더!F13,$B$18:$L$43,8,FALSE)</f>
        <v>0</v>
      </c>
      <c r="R152">
        <f>VLOOKUP(선박빌더!F13,$B$18:$L$43,9,FALSE)</f>
        <v>0</v>
      </c>
      <c r="S152">
        <f>VLOOKUP(선박빌더!F13,$B$18:$L$43,11,FALSE)</f>
        <v>0</v>
      </c>
    </row>
    <row r="153" spans="1:19" hidden="1">
      <c r="A153">
        <f>VLOOKUP(선박빌더!E14,$B$18:$L$43,2,FALSE)</f>
        <v>0</v>
      </c>
      <c r="B153">
        <f>VLOOKUP(선박빌더!E14,$B$18:$L$43,3,FALSE)</f>
        <v>0</v>
      </c>
      <c r="C153" s="8">
        <f>VLOOKUP(선박빌더!E14,$B$18:$L$43,4,FALSE)</f>
        <v>0</v>
      </c>
      <c r="D153" s="8">
        <f>VLOOKUP(선박빌더!E14,$B$18:$L$43,5,FALSE)</f>
        <v>0</v>
      </c>
      <c r="E153" s="8">
        <f>VLOOKUP(선박빌더!E14,$B$18:$L$43,6,FALSE)</f>
        <v>0</v>
      </c>
      <c r="F153" s="8">
        <f>VLOOKUP(선박빌더!E14,$B$18:$L$43,7,FALSE)</f>
        <v>0</v>
      </c>
      <c r="G153">
        <f>VLOOKUP(선박빌더!E14,$B$18:$L$43,8,FALSE)</f>
        <v>0</v>
      </c>
      <c r="H153">
        <f>VLOOKUP(선박빌더!E14,$B$18:$L$43,9,FALSE)</f>
        <v>0</v>
      </c>
      <c r="I153">
        <f>VLOOKUP(선박빌더!E14,$B$18:$L$43,11,FALSE)</f>
        <v>0</v>
      </c>
      <c r="K153" s="8">
        <f>VLOOKUP(선박빌더!F14,$B$18:$L$43,2,FALSE)</f>
        <v>0</v>
      </c>
      <c r="L153" s="8">
        <f>VLOOKUP(선박빌더!F14,$B$18:$L$43,3,FALSE)</f>
        <v>0</v>
      </c>
      <c r="M153" s="8">
        <f>VLOOKUP(선박빌더!F14,$B$18:$L$43,4,FALSE)</f>
        <v>0</v>
      </c>
      <c r="N153" s="8">
        <f>VLOOKUP(선박빌더!F14,$B$18:$L$43,5,FALSE)</f>
        <v>0</v>
      </c>
      <c r="O153" s="8">
        <f>VLOOKUP(선박빌더!F14,$B$18:$L$43,6,FALSE)</f>
        <v>0</v>
      </c>
      <c r="P153" s="8">
        <f>VLOOKUP(선박빌더!F14,$B$18:$L$43,7,FALSE)</f>
        <v>0</v>
      </c>
      <c r="Q153">
        <f>VLOOKUP(선박빌더!F14,$B$18:$L$43,8,FALSE)</f>
        <v>0</v>
      </c>
      <c r="R153">
        <f>VLOOKUP(선박빌더!F14,$B$18:$L$43,9,FALSE)</f>
        <v>0</v>
      </c>
      <c r="S153">
        <f>VLOOKUP(선박빌더!F14,$B$18:$L$43,11,FALSE)</f>
        <v>0</v>
      </c>
    </row>
    <row r="154" spans="1:19" hidden="1">
      <c r="A154">
        <f>VLOOKUP(선박빌더!E15,$B$18:$L$43,2,FALSE)</f>
        <v>0</v>
      </c>
      <c r="B154">
        <f>VLOOKUP(선박빌더!E15,$B$18:$L$43,3,FALSE)</f>
        <v>0</v>
      </c>
      <c r="C154" s="8">
        <f>VLOOKUP(선박빌더!E15,$B$18:$L$43,4,FALSE)</f>
        <v>0</v>
      </c>
      <c r="D154" s="8">
        <f>VLOOKUP(선박빌더!E15,$B$18:$L$43,5,FALSE)</f>
        <v>0</v>
      </c>
      <c r="E154" s="8">
        <f>VLOOKUP(선박빌더!E15,$B$18:$L$43,6,FALSE)</f>
        <v>0</v>
      </c>
      <c r="F154" s="8">
        <f>VLOOKUP(선박빌더!E15,$B$18:$L$43,7,FALSE)</f>
        <v>0</v>
      </c>
      <c r="G154">
        <f>VLOOKUP(선박빌더!E15,$B$18:$L$43,8,FALSE)</f>
        <v>0</v>
      </c>
      <c r="H154">
        <f>VLOOKUP(선박빌더!E15,$B$18:$L$43,9,FALSE)</f>
        <v>0</v>
      </c>
      <c r="I154">
        <f>VLOOKUP(선박빌더!E15,$B$18:$L$43,11,FALSE)</f>
        <v>0</v>
      </c>
      <c r="K154" s="8">
        <f>VLOOKUP(선박빌더!F15,$B$18:$L$43,2,FALSE)</f>
        <v>0</v>
      </c>
      <c r="L154" s="8">
        <f>VLOOKUP(선박빌더!F15,$B$18:$L$43,3,FALSE)</f>
        <v>0</v>
      </c>
      <c r="M154" s="8">
        <f>VLOOKUP(선박빌더!F15,$B$18:$L$43,4,FALSE)</f>
        <v>0</v>
      </c>
      <c r="N154" s="8">
        <f>VLOOKUP(선박빌더!F15,$B$18:$L$43,5,FALSE)</f>
        <v>0</v>
      </c>
      <c r="O154" s="8">
        <f>VLOOKUP(선박빌더!F15,$B$18:$L$43,6,FALSE)</f>
        <v>0</v>
      </c>
      <c r="P154" s="8">
        <f>VLOOKUP(선박빌더!F15,$B$18:$L$43,7,FALSE)</f>
        <v>0</v>
      </c>
      <c r="Q154">
        <f>VLOOKUP(선박빌더!F15,$B$18:$L$43,8,FALSE)</f>
        <v>0</v>
      </c>
      <c r="R154">
        <f>VLOOKUP(선박빌더!F15,$B$18:$L$43,9,FALSE)</f>
        <v>0</v>
      </c>
      <c r="S154">
        <f>VLOOKUP(선박빌더!F15,$B$18:$L$43,11,FALSE)</f>
        <v>0</v>
      </c>
    </row>
    <row r="155" spans="1:19" hidden="1">
      <c r="A155">
        <f>VLOOKUP(선박빌더!E16,$B$18:$L$43,2,FALSE)</f>
        <v>0</v>
      </c>
      <c r="B155">
        <f>VLOOKUP(선박빌더!E16,$B$18:$L$43,3,FALSE)</f>
        <v>0</v>
      </c>
      <c r="C155" s="8">
        <f>VLOOKUP(선박빌더!E16,$B$18:$L$43,4,FALSE)</f>
        <v>0</v>
      </c>
      <c r="D155" s="8">
        <f>VLOOKUP(선박빌더!E16,$B$18:$L$43,5,FALSE)</f>
        <v>0</v>
      </c>
      <c r="E155" s="8">
        <f>VLOOKUP(선박빌더!E16,$B$18:$L$43,6,FALSE)</f>
        <v>0</v>
      </c>
      <c r="F155" s="8">
        <f>VLOOKUP(선박빌더!E16,$B$18:$L$43,7,FALSE)</f>
        <v>0</v>
      </c>
      <c r="G155">
        <f>VLOOKUP(선박빌더!E16,$B$18:$L$43,8,FALSE)</f>
        <v>0</v>
      </c>
      <c r="H155">
        <f>VLOOKUP(선박빌더!E16,$B$18:$L$43,9,FALSE)</f>
        <v>0</v>
      </c>
      <c r="I155">
        <f>VLOOKUP(선박빌더!E16,$B$18:$L$43,11,FALSE)</f>
        <v>0</v>
      </c>
      <c r="K155" s="8">
        <f>VLOOKUP(선박빌더!F16,$B$18:$L$43,2,FALSE)</f>
        <v>0</v>
      </c>
      <c r="L155" s="8">
        <f>VLOOKUP(선박빌더!F16,$B$18:$L$43,3,FALSE)</f>
        <v>0</v>
      </c>
      <c r="M155" s="8">
        <f>VLOOKUP(선박빌더!F16,$B$18:$L$43,4,FALSE)</f>
        <v>0</v>
      </c>
      <c r="N155" s="8">
        <f>VLOOKUP(선박빌더!F16,$B$18:$L$43,5,FALSE)</f>
        <v>0</v>
      </c>
      <c r="O155" s="8">
        <f>VLOOKUP(선박빌더!F16,$B$18:$L$43,6,FALSE)</f>
        <v>0</v>
      </c>
      <c r="P155" s="8">
        <f>VLOOKUP(선박빌더!F16,$B$18:$L$43,7,FALSE)</f>
        <v>0</v>
      </c>
      <c r="Q155">
        <f>VLOOKUP(선박빌더!F16,$B$18:$L$43,8,FALSE)</f>
        <v>0</v>
      </c>
      <c r="R155">
        <f>VLOOKUP(선박빌더!F16,$B$18:$L$43,9,FALSE)</f>
        <v>0</v>
      </c>
      <c r="S155">
        <f>VLOOKUP(선박빌더!F16,$B$18:$L$43,11,FALSE)</f>
        <v>0</v>
      </c>
    </row>
    <row r="156" spans="1:19" hidden="1">
      <c r="A156">
        <f>VLOOKUP(선박빌더!E17,$B$18:$L$43,2,FALSE)</f>
        <v>0</v>
      </c>
      <c r="B156">
        <f>VLOOKUP(선박빌더!E17,$B$18:$L$43,3,FALSE)</f>
        <v>0</v>
      </c>
      <c r="C156" s="8">
        <f>VLOOKUP(선박빌더!E17,$B$18:$L$43,4,FALSE)</f>
        <v>0</v>
      </c>
      <c r="D156" s="8">
        <f>VLOOKUP(선박빌더!E17,$B$18:$L$43,5,FALSE)</f>
        <v>0</v>
      </c>
      <c r="E156" s="8">
        <f>VLOOKUP(선박빌더!E17,$B$18:$L$43,6,FALSE)</f>
        <v>0</v>
      </c>
      <c r="F156" s="8">
        <f>VLOOKUP(선박빌더!E17,$B$18:$L$43,7,FALSE)</f>
        <v>0</v>
      </c>
      <c r="G156">
        <f>VLOOKUP(선박빌더!E17,$B$18:$L$43,8,FALSE)</f>
        <v>0</v>
      </c>
      <c r="H156">
        <f>VLOOKUP(선박빌더!E17,$B$18:$L$43,9,FALSE)</f>
        <v>0</v>
      </c>
      <c r="I156">
        <f>VLOOKUP(선박빌더!E17,$B$18:$L$43,11,FALSE)</f>
        <v>0</v>
      </c>
      <c r="K156" s="8">
        <f>VLOOKUP(선박빌더!F17,$B$18:$L$43,2,FALSE)</f>
        <v>0</v>
      </c>
      <c r="L156" s="8">
        <f>VLOOKUP(선박빌더!F17,$B$18:$L$43,3,FALSE)</f>
        <v>0</v>
      </c>
      <c r="M156" s="8">
        <f>VLOOKUP(선박빌더!F17,$B$18:$L$43,4,FALSE)</f>
        <v>0</v>
      </c>
      <c r="N156" s="8">
        <f>VLOOKUP(선박빌더!F17,$B$18:$L$43,5,FALSE)</f>
        <v>0</v>
      </c>
      <c r="O156" s="8">
        <f>VLOOKUP(선박빌더!F17,$B$18:$L$43,6,FALSE)</f>
        <v>0</v>
      </c>
      <c r="P156" s="8">
        <f>VLOOKUP(선박빌더!F17,$B$18:$L$43,7,FALSE)</f>
        <v>0</v>
      </c>
      <c r="Q156">
        <f>VLOOKUP(선박빌더!F17,$B$18:$L$43,8,FALSE)</f>
        <v>0</v>
      </c>
      <c r="R156">
        <f>VLOOKUP(선박빌더!F17,$B$18:$L$43,9,FALSE)</f>
        <v>0</v>
      </c>
      <c r="S156">
        <f>VLOOKUP(선박빌더!F17,$B$18:$L$43,11,FALSE)</f>
        <v>0</v>
      </c>
    </row>
    <row r="157" spans="1:19" hidden="1">
      <c r="A157">
        <f>VLOOKUP(선박빌더!E18,$B$18:$L$43,2,FALSE)</f>
        <v>0</v>
      </c>
      <c r="B157">
        <f>VLOOKUP(선박빌더!E18,$B$18:$L$43,3,FALSE)</f>
        <v>0</v>
      </c>
      <c r="C157" s="8">
        <f>VLOOKUP(선박빌더!E18,$B$18:$L$43,4,FALSE)</f>
        <v>0</v>
      </c>
      <c r="D157" s="8">
        <f>VLOOKUP(선박빌더!E18,$B$18:$L$43,5,FALSE)</f>
        <v>0</v>
      </c>
      <c r="E157" s="8">
        <f>VLOOKUP(선박빌더!E18,$B$18:$L$43,6,FALSE)</f>
        <v>0</v>
      </c>
      <c r="F157" s="8">
        <f>VLOOKUP(선박빌더!E18,$B$18:$L$43,7,FALSE)</f>
        <v>0</v>
      </c>
      <c r="G157">
        <f>VLOOKUP(선박빌더!E18,$B$18:$L$43,8,FALSE)</f>
        <v>0</v>
      </c>
      <c r="H157">
        <f>VLOOKUP(선박빌더!E18,$B$18:$L$43,9,FALSE)</f>
        <v>0</v>
      </c>
      <c r="I157">
        <f>VLOOKUP(선박빌더!E18,$B$18:$L$43,11,FALSE)</f>
        <v>0</v>
      </c>
      <c r="K157" s="8">
        <f>VLOOKUP(선박빌더!F18,$B$18:$L$43,2,FALSE)</f>
        <v>0</v>
      </c>
      <c r="L157" s="8">
        <f>VLOOKUP(선박빌더!F18,$B$18:$L$43,3,FALSE)</f>
        <v>0</v>
      </c>
      <c r="M157" s="8">
        <f>VLOOKUP(선박빌더!F18,$B$18:$L$43,4,FALSE)</f>
        <v>0</v>
      </c>
      <c r="N157" s="8">
        <f>VLOOKUP(선박빌더!F18,$B$18:$L$43,5,FALSE)</f>
        <v>0</v>
      </c>
      <c r="O157" s="8">
        <f>VLOOKUP(선박빌더!F18,$B$18:$L$43,6,FALSE)</f>
        <v>0</v>
      </c>
      <c r="P157" s="8">
        <f>VLOOKUP(선박빌더!F18,$B$18:$L$43,7,FALSE)</f>
        <v>0</v>
      </c>
      <c r="Q157">
        <f>VLOOKUP(선박빌더!F18,$B$18:$L$43,8,FALSE)</f>
        <v>0</v>
      </c>
      <c r="R157">
        <f>VLOOKUP(선박빌더!F18,$B$18:$L$43,9,FALSE)</f>
        <v>0</v>
      </c>
      <c r="S157">
        <f>VLOOKUP(선박빌더!F18,$B$18:$L$43,11,FALSE)</f>
        <v>0</v>
      </c>
    </row>
    <row r="158" spans="1:19" hidden="1">
      <c r="A158">
        <f>VLOOKUP(선박빌더!E19,$B$18:$L$43,2,FALSE)</f>
        <v>0</v>
      </c>
      <c r="B158">
        <f>VLOOKUP(선박빌더!E19,$B$18:$L$43,3,FALSE)</f>
        <v>0</v>
      </c>
      <c r="C158" s="8">
        <f>VLOOKUP(선박빌더!E19,$B$18:$L$43,4,FALSE)</f>
        <v>0</v>
      </c>
      <c r="D158" s="8">
        <f>VLOOKUP(선박빌더!E19,$B$18:$L$43,5,FALSE)</f>
        <v>0</v>
      </c>
      <c r="E158" s="8">
        <f>VLOOKUP(선박빌더!E19,$B$18:$L$43,6,FALSE)</f>
        <v>0</v>
      </c>
      <c r="F158" s="8">
        <f>VLOOKUP(선박빌더!E19,$B$18:$L$43,7,FALSE)</f>
        <v>0</v>
      </c>
      <c r="G158">
        <f>VLOOKUP(선박빌더!E19,$B$18:$L$43,8,FALSE)</f>
        <v>0</v>
      </c>
      <c r="H158">
        <f>VLOOKUP(선박빌더!E19,$B$18:$L$43,9,FALSE)</f>
        <v>0</v>
      </c>
      <c r="I158">
        <f>VLOOKUP(선박빌더!E19,$B$18:$L$43,11,FALSE)</f>
        <v>0</v>
      </c>
      <c r="K158" s="8">
        <f>VLOOKUP(선박빌더!F19,$B$18:$L$43,2,FALSE)</f>
        <v>0</v>
      </c>
      <c r="L158" s="8">
        <f>VLOOKUP(선박빌더!F19,$B$18:$L$43,3,FALSE)</f>
        <v>0</v>
      </c>
      <c r="M158" s="8">
        <f>VLOOKUP(선박빌더!F19,$B$18:$L$43,4,FALSE)</f>
        <v>0</v>
      </c>
      <c r="N158" s="8">
        <f>VLOOKUP(선박빌더!F19,$B$18:$L$43,5,FALSE)</f>
        <v>0</v>
      </c>
      <c r="O158" s="8">
        <f>VLOOKUP(선박빌더!F19,$B$18:$L$43,6,FALSE)</f>
        <v>0</v>
      </c>
      <c r="P158" s="8">
        <f>VLOOKUP(선박빌더!F19,$B$18:$L$43,7,FALSE)</f>
        <v>0</v>
      </c>
      <c r="Q158">
        <f>VLOOKUP(선박빌더!F19,$B$18:$L$43,8,FALSE)</f>
        <v>0</v>
      </c>
      <c r="R158">
        <f>VLOOKUP(선박빌더!F19,$B$18:$L$43,9,FALSE)</f>
        <v>0</v>
      </c>
      <c r="S158">
        <f>VLOOKUP(선박빌더!F19,$B$18:$L$43,11,FALSE)</f>
        <v>0</v>
      </c>
    </row>
    <row r="159" spans="1:19" hidden="1">
      <c r="A159">
        <f>VLOOKUP(선박빌더!E20,$B$18:$L$43,2,FALSE)</f>
        <v>0</v>
      </c>
      <c r="B159">
        <f>VLOOKUP(선박빌더!E20,$B$18:$L$43,3,FALSE)</f>
        <v>0</v>
      </c>
      <c r="C159" s="8">
        <f>VLOOKUP(선박빌더!E20,$B$18:$L$43,4,FALSE)</f>
        <v>0</v>
      </c>
      <c r="D159" s="8">
        <f>VLOOKUP(선박빌더!E20,$B$18:$L$43,5,FALSE)</f>
        <v>0</v>
      </c>
      <c r="E159" s="8">
        <f>VLOOKUP(선박빌더!E20,$B$18:$L$43,6,FALSE)</f>
        <v>0</v>
      </c>
      <c r="F159" s="8">
        <f>VLOOKUP(선박빌더!E20,$B$18:$L$43,7,FALSE)</f>
        <v>0</v>
      </c>
      <c r="G159">
        <f>VLOOKUP(선박빌더!E20,$B$18:$L$43,8,FALSE)</f>
        <v>0</v>
      </c>
      <c r="H159">
        <f>VLOOKUP(선박빌더!E20,$B$18:$L$43,9,FALSE)</f>
        <v>0</v>
      </c>
      <c r="I159">
        <f>VLOOKUP(선박빌더!E20,$B$18:$L$43,11,FALSE)</f>
        <v>0</v>
      </c>
      <c r="K159" s="8">
        <f>VLOOKUP(선박빌더!F20,$B$18:$L$43,2,FALSE)</f>
        <v>0</v>
      </c>
      <c r="L159" s="8">
        <f>VLOOKUP(선박빌더!F20,$B$18:$L$43,3,FALSE)</f>
        <v>0</v>
      </c>
      <c r="M159" s="8">
        <f>VLOOKUP(선박빌더!F20,$B$18:$L$43,4,FALSE)</f>
        <v>0</v>
      </c>
      <c r="N159" s="8">
        <f>VLOOKUP(선박빌더!F20,$B$18:$L$43,5,FALSE)</f>
        <v>0</v>
      </c>
      <c r="O159" s="8">
        <f>VLOOKUP(선박빌더!F20,$B$18:$L$43,6,FALSE)</f>
        <v>0</v>
      </c>
      <c r="P159" s="8">
        <f>VLOOKUP(선박빌더!F20,$B$18:$L$43,7,FALSE)</f>
        <v>0</v>
      </c>
      <c r="Q159">
        <f>VLOOKUP(선박빌더!F20,$B$18:$L$43,8,FALSE)</f>
        <v>0</v>
      </c>
      <c r="R159">
        <f>VLOOKUP(선박빌더!F20,$B$18:$L$43,9,FALSE)</f>
        <v>0</v>
      </c>
      <c r="S159">
        <f>VLOOKUP(선박빌더!F20,$B$18:$L$43,11,FALSE)</f>
        <v>0</v>
      </c>
    </row>
    <row r="160" spans="1:19" hidden="1">
      <c r="A160">
        <f>VLOOKUP(선박빌더!E21,$B$18:$L$43,2,FALSE)</f>
        <v>0</v>
      </c>
      <c r="B160">
        <f>VLOOKUP(선박빌더!E21,$B$18:$L$43,3,FALSE)</f>
        <v>0</v>
      </c>
      <c r="C160" s="8">
        <f>VLOOKUP(선박빌더!E21,$B$18:$L$43,4,FALSE)</f>
        <v>0</v>
      </c>
      <c r="D160" s="8">
        <f>VLOOKUP(선박빌더!E21,$B$18:$L$43,5,FALSE)</f>
        <v>0</v>
      </c>
      <c r="E160" s="8">
        <f>VLOOKUP(선박빌더!E21,$B$18:$L$43,6,FALSE)</f>
        <v>0</v>
      </c>
      <c r="F160" s="8">
        <f>VLOOKUP(선박빌더!E21,$B$18:$L$43,7,FALSE)</f>
        <v>0</v>
      </c>
      <c r="G160">
        <f>VLOOKUP(선박빌더!E21,$B$18:$L$43,8,FALSE)</f>
        <v>0</v>
      </c>
      <c r="H160">
        <f>VLOOKUP(선박빌더!E21,$B$18:$L$43,9,FALSE)</f>
        <v>0</v>
      </c>
      <c r="I160">
        <f>VLOOKUP(선박빌더!E21,$B$18:$L$43,11,FALSE)</f>
        <v>0</v>
      </c>
      <c r="K160" s="8">
        <f>VLOOKUP(선박빌더!F21,$B$18:$L$43,2,FALSE)</f>
        <v>0</v>
      </c>
      <c r="L160" s="8">
        <f>VLOOKUP(선박빌더!F21,$B$18:$L$43,3,FALSE)</f>
        <v>0</v>
      </c>
      <c r="M160" s="8">
        <f>VLOOKUP(선박빌더!F21,$B$18:$L$43,4,FALSE)</f>
        <v>0</v>
      </c>
      <c r="N160" s="8">
        <f>VLOOKUP(선박빌더!F21,$B$18:$L$43,5,FALSE)</f>
        <v>0</v>
      </c>
      <c r="O160" s="8">
        <f>VLOOKUP(선박빌더!F21,$B$18:$L$43,6,FALSE)</f>
        <v>0</v>
      </c>
      <c r="P160" s="8">
        <f>VLOOKUP(선박빌더!F21,$B$18:$L$43,7,FALSE)</f>
        <v>0</v>
      </c>
      <c r="Q160">
        <f>VLOOKUP(선박빌더!F21,$B$18:$L$43,8,FALSE)</f>
        <v>0</v>
      </c>
      <c r="R160">
        <f>VLOOKUP(선박빌더!F21,$B$18:$L$43,9,FALSE)</f>
        <v>0</v>
      </c>
      <c r="S160">
        <f>VLOOKUP(선박빌더!F21,$B$18:$L$43,11,FALSE)</f>
        <v>0</v>
      </c>
    </row>
    <row r="161" spans="1:19" hidden="1">
      <c r="A161">
        <f>VLOOKUP(선박빌더!E22,$B$18:$L$43,2,FALSE)</f>
        <v>0</v>
      </c>
      <c r="B161">
        <f>VLOOKUP(선박빌더!E22,$B$18:$L$43,3,FALSE)</f>
        <v>0</v>
      </c>
      <c r="C161" s="8">
        <f>VLOOKUP(선박빌더!E22,$B$18:$L$43,4,FALSE)</f>
        <v>0</v>
      </c>
      <c r="D161" s="8">
        <f>VLOOKUP(선박빌더!E22,$B$18:$L$43,5,FALSE)</f>
        <v>0</v>
      </c>
      <c r="E161" s="8">
        <f>VLOOKUP(선박빌더!E22,$B$18:$L$43,6,FALSE)</f>
        <v>0</v>
      </c>
      <c r="F161" s="8">
        <f>VLOOKUP(선박빌더!E22,$B$18:$L$43,7,FALSE)</f>
        <v>0</v>
      </c>
      <c r="G161">
        <f>VLOOKUP(선박빌더!E22,$B$18:$L$43,8,FALSE)</f>
        <v>0</v>
      </c>
      <c r="H161">
        <f>VLOOKUP(선박빌더!E22,$B$18:$L$43,9,FALSE)</f>
        <v>0</v>
      </c>
      <c r="I161">
        <f>VLOOKUP(선박빌더!E22,$B$18:$L$43,11,FALSE)</f>
        <v>0</v>
      </c>
      <c r="K161" s="8">
        <f>VLOOKUP(선박빌더!F22,$B$18:$L$43,2,FALSE)</f>
        <v>0</v>
      </c>
      <c r="L161" s="8">
        <f>VLOOKUP(선박빌더!F22,$B$18:$L$43,3,FALSE)</f>
        <v>0</v>
      </c>
      <c r="M161" s="8">
        <f>VLOOKUP(선박빌더!F22,$B$18:$L$43,4,FALSE)</f>
        <v>0</v>
      </c>
      <c r="N161" s="8">
        <f>VLOOKUP(선박빌더!F22,$B$18:$L$43,5,FALSE)</f>
        <v>0</v>
      </c>
      <c r="O161" s="8">
        <f>VLOOKUP(선박빌더!F22,$B$18:$L$43,6,FALSE)</f>
        <v>0</v>
      </c>
      <c r="P161" s="8">
        <f>VLOOKUP(선박빌더!F22,$B$18:$L$43,7,FALSE)</f>
        <v>0</v>
      </c>
      <c r="Q161">
        <f>VLOOKUP(선박빌더!F22,$B$18:$L$43,8,FALSE)</f>
        <v>0</v>
      </c>
      <c r="R161">
        <f>VLOOKUP(선박빌더!F22,$B$18:$L$43,9,FALSE)</f>
        <v>0</v>
      </c>
      <c r="S161">
        <f>VLOOKUP(선박빌더!F22,$B$18:$L$43,11,FALSE)</f>
        <v>0</v>
      </c>
    </row>
    <row r="162" spans="1:19" hidden="1">
      <c r="A162">
        <f>VLOOKUP(선박빌더!E23,$B$18:$L$43,2,FALSE)</f>
        <v>0</v>
      </c>
      <c r="B162">
        <f>VLOOKUP(선박빌더!E23,$B$18:$L$43,3,FALSE)</f>
        <v>0</v>
      </c>
      <c r="C162" s="8">
        <f>VLOOKUP(선박빌더!E23,$B$18:$L$43,4,FALSE)</f>
        <v>0</v>
      </c>
      <c r="D162" s="8">
        <f>VLOOKUP(선박빌더!E23,$B$18:$L$43,5,FALSE)</f>
        <v>0</v>
      </c>
      <c r="E162" s="8">
        <f>VLOOKUP(선박빌더!E23,$B$18:$L$43,6,FALSE)</f>
        <v>0</v>
      </c>
      <c r="F162" s="8">
        <f>VLOOKUP(선박빌더!E23,$B$18:$L$43,7,FALSE)</f>
        <v>0</v>
      </c>
      <c r="G162">
        <f>VLOOKUP(선박빌더!E23,$B$18:$L$43,8,FALSE)</f>
        <v>0</v>
      </c>
      <c r="H162">
        <f>VLOOKUP(선박빌더!E23,$B$18:$L$43,9,FALSE)</f>
        <v>0</v>
      </c>
      <c r="I162">
        <f>VLOOKUP(선박빌더!E23,$B$18:$L$43,11,FALSE)</f>
        <v>0</v>
      </c>
      <c r="K162" s="8">
        <f>VLOOKUP(선박빌더!F23,$B$18:$L$43,2,FALSE)</f>
        <v>0</v>
      </c>
      <c r="L162" s="8">
        <f>VLOOKUP(선박빌더!F23,$B$18:$L$43,3,FALSE)</f>
        <v>0</v>
      </c>
      <c r="M162" s="8">
        <f>VLOOKUP(선박빌더!F23,$B$18:$L$43,4,FALSE)</f>
        <v>0</v>
      </c>
      <c r="N162" s="8">
        <f>VLOOKUP(선박빌더!F23,$B$18:$L$43,5,FALSE)</f>
        <v>0</v>
      </c>
      <c r="O162" s="8">
        <f>VLOOKUP(선박빌더!F23,$B$18:$L$43,6,FALSE)</f>
        <v>0</v>
      </c>
      <c r="P162" s="8">
        <f>VLOOKUP(선박빌더!F23,$B$18:$L$43,7,FALSE)</f>
        <v>0</v>
      </c>
      <c r="Q162">
        <f>VLOOKUP(선박빌더!F23,$B$18:$L$43,8,FALSE)</f>
        <v>0</v>
      </c>
      <c r="R162">
        <f>VLOOKUP(선박빌더!F23,$B$18:$L$43,9,FALSE)</f>
        <v>0</v>
      </c>
      <c r="S162">
        <f>VLOOKUP(선박빌더!F23,$B$18:$L$43,11,FALSE)</f>
        <v>0</v>
      </c>
    </row>
    <row r="163" spans="1:19" hidden="1">
      <c r="A163">
        <f>VLOOKUP(선박빌더!E24,$B$18:$L$43,2,FALSE)</f>
        <v>0</v>
      </c>
      <c r="B163">
        <f>VLOOKUP(선박빌더!E24,$B$18:$L$43,3,FALSE)</f>
        <v>0</v>
      </c>
      <c r="C163" s="8">
        <f>VLOOKUP(선박빌더!E24,$B$18:$L$43,4,FALSE)</f>
        <v>0</v>
      </c>
      <c r="D163" s="8">
        <f>VLOOKUP(선박빌더!E24,$B$18:$L$43,5,FALSE)</f>
        <v>0</v>
      </c>
      <c r="E163" s="8">
        <f>VLOOKUP(선박빌더!E24,$B$18:$L$43,6,FALSE)</f>
        <v>0</v>
      </c>
      <c r="F163" s="8">
        <f>VLOOKUP(선박빌더!E24,$B$18:$L$43,7,FALSE)</f>
        <v>0</v>
      </c>
      <c r="G163">
        <f>VLOOKUP(선박빌더!E24,$B$18:$L$43,8,FALSE)</f>
        <v>0</v>
      </c>
      <c r="H163">
        <f>VLOOKUP(선박빌더!E24,$B$18:$L$43,9,FALSE)</f>
        <v>0</v>
      </c>
      <c r="I163">
        <f>VLOOKUP(선박빌더!E24,$B$18:$L$43,11,FALSE)</f>
        <v>0</v>
      </c>
      <c r="K163" s="8">
        <f>VLOOKUP(선박빌더!F24,$B$18:$L$43,2,FALSE)</f>
        <v>0</v>
      </c>
      <c r="L163" s="8">
        <f>VLOOKUP(선박빌더!F24,$B$18:$L$43,3,FALSE)</f>
        <v>0</v>
      </c>
      <c r="M163" s="8">
        <f>VLOOKUP(선박빌더!F24,$B$18:$L$43,4,FALSE)</f>
        <v>0</v>
      </c>
      <c r="N163" s="8">
        <f>VLOOKUP(선박빌더!F24,$B$18:$L$43,5,FALSE)</f>
        <v>0</v>
      </c>
      <c r="O163" s="8">
        <f>VLOOKUP(선박빌더!F24,$B$18:$L$43,6,FALSE)</f>
        <v>0</v>
      </c>
      <c r="P163" s="8">
        <f>VLOOKUP(선박빌더!F24,$B$18:$L$43,7,FALSE)</f>
        <v>0</v>
      </c>
      <c r="Q163">
        <f>VLOOKUP(선박빌더!F24,$B$18:$L$43,8,FALSE)</f>
        <v>0</v>
      </c>
      <c r="R163">
        <f>VLOOKUP(선박빌더!F24,$B$18:$L$43,9,FALSE)</f>
        <v>0</v>
      </c>
      <c r="S163">
        <f>VLOOKUP(선박빌더!F24,$B$18:$L$43,11,FALSE)</f>
        <v>0</v>
      </c>
    </row>
    <row r="164" spans="1:19" hidden="1">
      <c r="A164">
        <f>VLOOKUP(선박빌더!E25,$B$18:$L$43,2,FALSE)</f>
        <v>0</v>
      </c>
      <c r="B164">
        <f>VLOOKUP(선박빌더!E25,$B$18:$L$43,3,FALSE)</f>
        <v>0</v>
      </c>
      <c r="C164" s="8">
        <f>VLOOKUP(선박빌더!E25,$B$18:$L$43,4,FALSE)</f>
        <v>0</v>
      </c>
      <c r="D164" s="8">
        <f>VLOOKUP(선박빌더!E25,$B$18:$L$43,5,FALSE)</f>
        <v>0</v>
      </c>
      <c r="E164" s="8">
        <f>VLOOKUP(선박빌더!E25,$B$18:$L$43,6,FALSE)</f>
        <v>0</v>
      </c>
      <c r="F164" s="8">
        <f>VLOOKUP(선박빌더!E25,$B$18:$L$43,7,FALSE)</f>
        <v>0</v>
      </c>
      <c r="G164">
        <f>VLOOKUP(선박빌더!E25,$B$18:$L$43,8,FALSE)</f>
        <v>0</v>
      </c>
      <c r="H164">
        <f>VLOOKUP(선박빌더!E25,$B$18:$L$43,9,FALSE)</f>
        <v>0</v>
      </c>
      <c r="I164">
        <f>VLOOKUP(선박빌더!E25,$B$18:$L$43,11,FALSE)</f>
        <v>0</v>
      </c>
      <c r="K164" s="8">
        <f>VLOOKUP(선박빌더!F25,$B$18:$L$43,2,FALSE)</f>
        <v>0</v>
      </c>
      <c r="L164" s="8">
        <f>VLOOKUP(선박빌더!F25,$B$18:$L$43,3,FALSE)</f>
        <v>0</v>
      </c>
      <c r="M164" s="8">
        <f>VLOOKUP(선박빌더!F25,$B$18:$L$43,4,FALSE)</f>
        <v>0</v>
      </c>
      <c r="N164" s="8">
        <f>VLOOKUP(선박빌더!F25,$B$18:$L$43,5,FALSE)</f>
        <v>0</v>
      </c>
      <c r="O164" s="8">
        <f>VLOOKUP(선박빌더!F25,$B$18:$L$43,6,FALSE)</f>
        <v>0</v>
      </c>
      <c r="P164" s="8">
        <f>VLOOKUP(선박빌더!F25,$B$18:$L$43,7,FALSE)</f>
        <v>0</v>
      </c>
      <c r="Q164">
        <f>VLOOKUP(선박빌더!F25,$B$18:$L$43,8,FALSE)</f>
        <v>0</v>
      </c>
      <c r="R164">
        <f>VLOOKUP(선박빌더!F25,$B$18:$L$43,9,FALSE)</f>
        <v>0</v>
      </c>
      <c r="S164">
        <f>VLOOKUP(선박빌더!F25,$B$18:$L$43,11,FALSE)</f>
        <v>0</v>
      </c>
    </row>
    <row r="165" spans="1:19" hidden="1">
      <c r="A165">
        <f>VLOOKUP(선박빌더!E26,$B$18:$L$43,2,FALSE)</f>
        <v>0</v>
      </c>
      <c r="B165">
        <f>VLOOKUP(선박빌더!E26,$B$18:$L$43,3,FALSE)</f>
        <v>0</v>
      </c>
      <c r="C165" s="8">
        <f>VLOOKUP(선박빌더!E26,$B$18:$L$43,4,FALSE)</f>
        <v>0</v>
      </c>
      <c r="D165" s="8">
        <f>VLOOKUP(선박빌더!E26,$B$18:$L$43,5,FALSE)</f>
        <v>0</v>
      </c>
      <c r="E165" s="8">
        <f>VLOOKUP(선박빌더!E26,$B$18:$L$43,6,FALSE)</f>
        <v>0</v>
      </c>
      <c r="F165" s="8">
        <f>VLOOKUP(선박빌더!E26,$B$18:$L$43,7,FALSE)</f>
        <v>0</v>
      </c>
      <c r="G165">
        <f>VLOOKUP(선박빌더!E26,$B$18:$L$43,8,FALSE)</f>
        <v>0</v>
      </c>
      <c r="H165">
        <f>VLOOKUP(선박빌더!E26,$B$18:$L$43,9,FALSE)</f>
        <v>0</v>
      </c>
      <c r="I165">
        <f>VLOOKUP(선박빌더!E26,$B$18:$L$43,11,FALSE)</f>
        <v>0</v>
      </c>
      <c r="K165" s="8">
        <f>VLOOKUP(선박빌더!F26,$B$18:$L$43,2,FALSE)</f>
        <v>0</v>
      </c>
      <c r="L165" s="8">
        <f>VLOOKUP(선박빌더!F26,$B$18:$L$43,3,FALSE)</f>
        <v>0</v>
      </c>
      <c r="M165" s="8">
        <f>VLOOKUP(선박빌더!F26,$B$18:$L$43,4,FALSE)</f>
        <v>0</v>
      </c>
      <c r="N165" s="8">
        <f>VLOOKUP(선박빌더!F26,$B$18:$L$43,5,FALSE)</f>
        <v>0</v>
      </c>
      <c r="O165" s="8">
        <f>VLOOKUP(선박빌더!F26,$B$18:$L$43,6,FALSE)</f>
        <v>0</v>
      </c>
      <c r="P165" s="8">
        <f>VLOOKUP(선박빌더!F26,$B$18:$L$43,7,FALSE)</f>
        <v>0</v>
      </c>
      <c r="Q165">
        <f>VLOOKUP(선박빌더!F26,$B$18:$L$43,8,FALSE)</f>
        <v>0</v>
      </c>
      <c r="R165">
        <f>VLOOKUP(선박빌더!F26,$B$18:$L$43,9,FALSE)</f>
        <v>0</v>
      </c>
      <c r="S165">
        <f>VLOOKUP(선박빌더!F26,$B$18:$L$43,11,FALSE)</f>
        <v>0</v>
      </c>
    </row>
    <row r="166" spans="1:19" hidden="1">
      <c r="A166">
        <f>VLOOKUP(선박빌더!E27,$B$18:$L$43,2,FALSE)</f>
        <v>0</v>
      </c>
      <c r="B166">
        <f>VLOOKUP(선박빌더!E27,$B$18:$L$43,3,FALSE)</f>
        <v>0</v>
      </c>
      <c r="C166" s="8">
        <f>VLOOKUP(선박빌더!E27,$B$18:$L$43,4,FALSE)</f>
        <v>0</v>
      </c>
      <c r="D166" s="8">
        <f>VLOOKUP(선박빌더!E27,$B$18:$L$43,5,FALSE)</f>
        <v>0</v>
      </c>
      <c r="E166" s="8">
        <f>VLOOKUP(선박빌더!E27,$B$18:$L$43,6,FALSE)</f>
        <v>0</v>
      </c>
      <c r="F166" s="8">
        <f>VLOOKUP(선박빌더!E27,$B$18:$L$43,7,FALSE)</f>
        <v>0</v>
      </c>
      <c r="G166">
        <f>VLOOKUP(선박빌더!E27,$B$18:$L$43,8,FALSE)</f>
        <v>0</v>
      </c>
      <c r="H166">
        <f>VLOOKUP(선박빌더!E27,$B$18:$L$43,9,FALSE)</f>
        <v>0</v>
      </c>
      <c r="I166">
        <f>VLOOKUP(선박빌더!E27,$B$18:$L$43,11,FALSE)</f>
        <v>0</v>
      </c>
      <c r="K166" s="8">
        <f>VLOOKUP(선박빌더!F27,$B$18:$L$43,2,FALSE)</f>
        <v>0</v>
      </c>
      <c r="L166" s="8">
        <f>VLOOKUP(선박빌더!F27,$B$18:$L$43,3,FALSE)</f>
        <v>0</v>
      </c>
      <c r="M166" s="8">
        <f>VLOOKUP(선박빌더!F27,$B$18:$L$43,4,FALSE)</f>
        <v>0</v>
      </c>
      <c r="N166" s="8">
        <f>VLOOKUP(선박빌더!F27,$B$18:$L$43,5,FALSE)</f>
        <v>0</v>
      </c>
      <c r="O166" s="8">
        <f>VLOOKUP(선박빌더!F27,$B$18:$L$43,6,FALSE)</f>
        <v>0</v>
      </c>
      <c r="P166" s="8">
        <f>VLOOKUP(선박빌더!F27,$B$18:$L$43,7,FALSE)</f>
        <v>0</v>
      </c>
      <c r="Q166">
        <f>VLOOKUP(선박빌더!F27,$B$18:$L$43,8,FALSE)</f>
        <v>0</v>
      </c>
      <c r="R166">
        <f>VLOOKUP(선박빌더!F27,$B$18:$L$43,9,FALSE)</f>
        <v>0</v>
      </c>
      <c r="S166">
        <f>VLOOKUP(선박빌더!F27,$B$18:$L$43,11,FALSE)</f>
        <v>0</v>
      </c>
    </row>
    <row r="167" spans="1:19" hidden="1">
      <c r="A167">
        <f>VLOOKUP(선박빌더!E28,$B$18:$L$43,2,FALSE)</f>
        <v>0</v>
      </c>
      <c r="B167">
        <f>VLOOKUP(선박빌더!E28,$B$18:$L$43,3,FALSE)</f>
        <v>0</v>
      </c>
      <c r="C167" s="8">
        <f>VLOOKUP(선박빌더!E28,$B$18:$L$43,4,FALSE)</f>
        <v>0</v>
      </c>
      <c r="D167" s="8">
        <f>VLOOKUP(선박빌더!E28,$B$18:$L$43,5,FALSE)</f>
        <v>0</v>
      </c>
      <c r="E167" s="8">
        <f>VLOOKUP(선박빌더!E28,$B$18:$L$43,6,FALSE)</f>
        <v>0</v>
      </c>
      <c r="F167" s="8">
        <f>VLOOKUP(선박빌더!E28,$B$18:$L$43,7,FALSE)</f>
        <v>0</v>
      </c>
      <c r="G167">
        <f>VLOOKUP(선박빌더!E28,$B$18:$L$43,8,FALSE)</f>
        <v>0</v>
      </c>
      <c r="H167">
        <f>VLOOKUP(선박빌더!E28,$B$18:$L$43,9,FALSE)</f>
        <v>0</v>
      </c>
      <c r="I167">
        <f>VLOOKUP(선박빌더!E28,$B$18:$L$43,11,FALSE)</f>
        <v>0</v>
      </c>
      <c r="K167" s="8">
        <f>VLOOKUP(선박빌더!F28,$B$18:$L$43,2,FALSE)</f>
        <v>0</v>
      </c>
      <c r="L167" s="8">
        <f>VLOOKUP(선박빌더!F28,$B$18:$L$43,3,FALSE)</f>
        <v>0</v>
      </c>
      <c r="M167" s="8">
        <f>VLOOKUP(선박빌더!F28,$B$18:$L$43,4,FALSE)</f>
        <v>0</v>
      </c>
      <c r="N167" s="8">
        <f>VLOOKUP(선박빌더!F28,$B$18:$L$43,5,FALSE)</f>
        <v>0</v>
      </c>
      <c r="O167" s="8">
        <f>VLOOKUP(선박빌더!F28,$B$18:$L$43,6,FALSE)</f>
        <v>0</v>
      </c>
      <c r="P167" s="8">
        <f>VLOOKUP(선박빌더!F28,$B$18:$L$43,7,FALSE)</f>
        <v>0</v>
      </c>
      <c r="Q167">
        <f>VLOOKUP(선박빌더!F28,$B$18:$L$43,8,FALSE)</f>
        <v>0</v>
      </c>
      <c r="R167">
        <f>VLOOKUP(선박빌더!F28,$B$18:$L$43,9,FALSE)</f>
        <v>0</v>
      </c>
      <c r="S167">
        <f>VLOOKUP(선박빌더!F28,$B$18:$L$43,11,FALSE)</f>
        <v>0</v>
      </c>
    </row>
    <row r="168" spans="1:19" hidden="1">
      <c r="A168">
        <f>VLOOKUP(선박빌더!E29,$B$18:$L$43,2,FALSE)</f>
        <v>0</v>
      </c>
      <c r="B168">
        <f>VLOOKUP(선박빌더!E29,$B$18:$L$43,3,FALSE)</f>
        <v>0</v>
      </c>
      <c r="C168" s="8">
        <f>VLOOKUP(선박빌더!E29,$B$18:$L$43,4,FALSE)</f>
        <v>0</v>
      </c>
      <c r="D168" s="8">
        <f>VLOOKUP(선박빌더!E29,$B$18:$L$43,5,FALSE)</f>
        <v>0</v>
      </c>
      <c r="E168" s="8">
        <f>VLOOKUP(선박빌더!E29,$B$18:$L$43,6,FALSE)</f>
        <v>0</v>
      </c>
      <c r="F168" s="8">
        <f>VLOOKUP(선박빌더!E29,$B$18:$L$43,7,FALSE)</f>
        <v>0</v>
      </c>
      <c r="G168">
        <f>VLOOKUP(선박빌더!E29,$B$18:$L$43,8,FALSE)</f>
        <v>0</v>
      </c>
      <c r="H168">
        <f>VLOOKUP(선박빌더!E29,$B$18:$L$43,9,FALSE)</f>
        <v>0</v>
      </c>
      <c r="I168">
        <f>VLOOKUP(선박빌더!E29,$B$18:$L$43,11,FALSE)</f>
        <v>0</v>
      </c>
      <c r="K168" s="8">
        <f>VLOOKUP(선박빌더!F29,$B$18:$L$43,2,FALSE)</f>
        <v>0</v>
      </c>
      <c r="L168" s="8">
        <f>VLOOKUP(선박빌더!F29,$B$18:$L$43,3,FALSE)</f>
        <v>0</v>
      </c>
      <c r="M168" s="8">
        <f>VLOOKUP(선박빌더!F29,$B$18:$L$43,4,FALSE)</f>
        <v>0</v>
      </c>
      <c r="N168" s="8">
        <f>VLOOKUP(선박빌더!F29,$B$18:$L$43,5,FALSE)</f>
        <v>0</v>
      </c>
      <c r="O168" s="8">
        <f>VLOOKUP(선박빌더!F29,$B$18:$L$43,6,FALSE)</f>
        <v>0</v>
      </c>
      <c r="P168" s="8">
        <f>VLOOKUP(선박빌더!F29,$B$18:$L$43,7,FALSE)</f>
        <v>0</v>
      </c>
      <c r="Q168">
        <f>VLOOKUP(선박빌더!F29,$B$18:$L$43,8,FALSE)</f>
        <v>0</v>
      </c>
      <c r="R168">
        <f>VLOOKUP(선박빌더!F29,$B$18:$L$43,9,FALSE)</f>
        <v>0</v>
      </c>
      <c r="S168">
        <f>VLOOKUP(선박빌더!F29,$B$18:$L$43,11,FALSE)</f>
        <v>0</v>
      </c>
    </row>
    <row r="169" spans="1:19" hidden="1">
      <c r="A169">
        <f>VLOOKUP(선박빌더!E30,$B$18:$L$43,2,FALSE)</f>
        <v>0</v>
      </c>
      <c r="B169">
        <f>VLOOKUP(선박빌더!E30,$B$18:$L$43,3,FALSE)</f>
        <v>0</v>
      </c>
      <c r="C169" s="8">
        <f>VLOOKUP(선박빌더!E30,$B$18:$L$43,4,FALSE)</f>
        <v>0</v>
      </c>
      <c r="D169" s="8">
        <f>VLOOKUP(선박빌더!E30,$B$18:$L$43,5,FALSE)</f>
        <v>0</v>
      </c>
      <c r="E169" s="8">
        <f>VLOOKUP(선박빌더!E30,$B$18:$L$43,6,FALSE)</f>
        <v>0</v>
      </c>
      <c r="F169" s="8">
        <f>VLOOKUP(선박빌더!E30,$B$18:$L$43,7,FALSE)</f>
        <v>0</v>
      </c>
      <c r="G169">
        <f>VLOOKUP(선박빌더!E30,$B$18:$L$43,8,FALSE)</f>
        <v>0</v>
      </c>
      <c r="H169">
        <f>VLOOKUP(선박빌더!E30,$B$18:$L$43,9,FALSE)</f>
        <v>0</v>
      </c>
      <c r="I169">
        <f>VLOOKUP(선박빌더!E30,$B$18:$L$43,11,FALSE)</f>
        <v>0</v>
      </c>
      <c r="K169" s="8">
        <f>VLOOKUP(선박빌더!F30,$B$18:$L$43,2,FALSE)</f>
        <v>0</v>
      </c>
      <c r="L169" s="8">
        <f>VLOOKUP(선박빌더!F30,$B$18:$L$43,3,FALSE)</f>
        <v>0</v>
      </c>
      <c r="M169" s="8">
        <f>VLOOKUP(선박빌더!F30,$B$18:$L$43,4,FALSE)</f>
        <v>0</v>
      </c>
      <c r="N169" s="8">
        <f>VLOOKUP(선박빌더!F30,$B$18:$L$43,5,FALSE)</f>
        <v>0</v>
      </c>
      <c r="O169" s="8">
        <f>VLOOKUP(선박빌더!F30,$B$18:$L$43,6,FALSE)</f>
        <v>0</v>
      </c>
      <c r="P169" s="8">
        <f>VLOOKUP(선박빌더!F30,$B$18:$L$43,7,FALSE)</f>
        <v>0</v>
      </c>
      <c r="Q169">
        <f>VLOOKUP(선박빌더!F30,$B$18:$L$43,8,FALSE)</f>
        <v>0</v>
      </c>
      <c r="R169">
        <f>VLOOKUP(선박빌더!F30,$B$18:$L$43,9,FALSE)</f>
        <v>0</v>
      </c>
      <c r="S169">
        <f>VLOOKUP(선박빌더!F30,$B$18:$L$43,11,FALSE)</f>
        <v>0</v>
      </c>
    </row>
    <row r="170" spans="1:19" hidden="1">
      <c r="A170">
        <f>VLOOKUP(선박빌더!E31,$B$18:$L$43,2,FALSE)</f>
        <v>0</v>
      </c>
      <c r="B170">
        <f>VLOOKUP(선박빌더!E31,$B$18:$L$43,3,FALSE)</f>
        <v>0</v>
      </c>
      <c r="C170" s="8">
        <f>VLOOKUP(선박빌더!E31,$B$18:$L$43,4,FALSE)</f>
        <v>0</v>
      </c>
      <c r="D170" s="8">
        <f>VLOOKUP(선박빌더!E31,$B$18:$L$43,5,FALSE)</f>
        <v>0</v>
      </c>
      <c r="E170" s="8">
        <f>VLOOKUP(선박빌더!E31,$B$18:$L$43,6,FALSE)</f>
        <v>0</v>
      </c>
      <c r="F170" s="8">
        <f>VLOOKUP(선박빌더!E31,$B$18:$L$43,7,FALSE)</f>
        <v>0</v>
      </c>
      <c r="G170">
        <f>VLOOKUP(선박빌더!E31,$B$18:$L$43,8,FALSE)</f>
        <v>0</v>
      </c>
      <c r="H170">
        <f>VLOOKUP(선박빌더!E31,$B$18:$L$43,9,FALSE)</f>
        <v>0</v>
      </c>
      <c r="I170">
        <f>VLOOKUP(선박빌더!E31,$B$18:$L$43,11,FALSE)</f>
        <v>0</v>
      </c>
      <c r="K170" s="8">
        <f>VLOOKUP(선박빌더!F31,$B$18:$L$43,2,FALSE)</f>
        <v>0</v>
      </c>
      <c r="L170" s="8">
        <f>VLOOKUP(선박빌더!F31,$B$18:$L$43,3,FALSE)</f>
        <v>0</v>
      </c>
      <c r="M170" s="8">
        <f>VLOOKUP(선박빌더!F31,$B$18:$L$43,4,FALSE)</f>
        <v>0</v>
      </c>
      <c r="N170" s="8">
        <f>VLOOKUP(선박빌더!F31,$B$18:$L$43,5,FALSE)</f>
        <v>0</v>
      </c>
      <c r="O170" s="8">
        <f>VLOOKUP(선박빌더!F31,$B$18:$L$43,6,FALSE)</f>
        <v>0</v>
      </c>
      <c r="P170" s="8">
        <f>VLOOKUP(선박빌더!F31,$B$18:$L$43,7,FALSE)</f>
        <v>0</v>
      </c>
      <c r="Q170">
        <f>VLOOKUP(선박빌더!F31,$B$18:$L$43,8,FALSE)</f>
        <v>0</v>
      </c>
      <c r="R170">
        <f>VLOOKUP(선박빌더!F31,$B$18:$L$43,9,FALSE)</f>
        <v>0</v>
      </c>
      <c r="S170">
        <f>VLOOKUP(선박빌더!F31,$B$18:$L$43,11,FALSE)</f>
        <v>0</v>
      </c>
    </row>
    <row r="171" spans="1:19" hidden="1">
      <c r="A171">
        <f>VLOOKUP(선박빌더!E32,$B$18:$L$43,2,FALSE)</f>
        <v>0</v>
      </c>
      <c r="B171">
        <f>VLOOKUP(선박빌더!E32,$B$18:$L$43,3,FALSE)</f>
        <v>0</v>
      </c>
      <c r="C171" s="8">
        <f>VLOOKUP(선박빌더!E32,$B$18:$L$43,4,FALSE)</f>
        <v>0</v>
      </c>
      <c r="D171" s="8">
        <f>VLOOKUP(선박빌더!E32,$B$18:$L$43,5,FALSE)</f>
        <v>0</v>
      </c>
      <c r="E171" s="8">
        <f>VLOOKUP(선박빌더!E32,$B$18:$L$43,6,FALSE)</f>
        <v>0</v>
      </c>
      <c r="F171" s="8">
        <f>VLOOKUP(선박빌더!E32,$B$18:$L$43,7,FALSE)</f>
        <v>0</v>
      </c>
      <c r="G171">
        <f>VLOOKUP(선박빌더!E32,$B$18:$L$43,8,FALSE)</f>
        <v>0</v>
      </c>
      <c r="H171">
        <f>VLOOKUP(선박빌더!E32,$B$18:$L$43,9,FALSE)</f>
        <v>0</v>
      </c>
      <c r="I171">
        <f>VLOOKUP(선박빌더!E32,$B$18:$L$43,11,FALSE)</f>
        <v>0</v>
      </c>
      <c r="K171" s="8">
        <f>VLOOKUP(선박빌더!F32,$B$18:$L$43,2,FALSE)</f>
        <v>0</v>
      </c>
      <c r="L171" s="8">
        <f>VLOOKUP(선박빌더!F32,$B$18:$L$43,3,FALSE)</f>
        <v>0</v>
      </c>
      <c r="M171" s="8">
        <f>VLOOKUP(선박빌더!F32,$B$18:$L$43,4,FALSE)</f>
        <v>0</v>
      </c>
      <c r="N171" s="8">
        <f>VLOOKUP(선박빌더!F32,$B$18:$L$43,5,FALSE)</f>
        <v>0</v>
      </c>
      <c r="O171" s="8">
        <f>VLOOKUP(선박빌더!F32,$B$18:$L$43,6,FALSE)</f>
        <v>0</v>
      </c>
      <c r="P171" s="8">
        <f>VLOOKUP(선박빌더!F32,$B$18:$L$43,7,FALSE)</f>
        <v>0</v>
      </c>
      <c r="Q171">
        <f>VLOOKUP(선박빌더!F32,$B$18:$L$43,8,FALSE)</f>
        <v>0</v>
      </c>
      <c r="R171">
        <f>VLOOKUP(선박빌더!F32,$B$18:$L$43,9,FALSE)</f>
        <v>0</v>
      </c>
      <c r="S171">
        <f>VLOOKUP(선박빌더!F32,$B$18:$L$43,11,FALSE)</f>
        <v>0</v>
      </c>
    </row>
    <row r="172" spans="1:19" hidden="1">
      <c r="A172">
        <f>VLOOKUP(선박빌더!E33,$B$18:$L$43,2,FALSE)</f>
        <v>0</v>
      </c>
      <c r="B172">
        <f>VLOOKUP(선박빌더!E33,$B$18:$L$43,3,FALSE)</f>
        <v>0</v>
      </c>
      <c r="C172" s="8">
        <f>VLOOKUP(선박빌더!E33,$B$18:$L$43,4,FALSE)</f>
        <v>0</v>
      </c>
      <c r="D172" s="8">
        <f>VLOOKUP(선박빌더!E33,$B$18:$L$43,5,FALSE)</f>
        <v>0</v>
      </c>
      <c r="E172" s="8">
        <f>VLOOKUP(선박빌더!E33,$B$18:$L$43,6,FALSE)</f>
        <v>0</v>
      </c>
      <c r="F172" s="8">
        <f>VLOOKUP(선박빌더!E33,$B$18:$L$43,7,FALSE)</f>
        <v>0</v>
      </c>
      <c r="G172">
        <f>VLOOKUP(선박빌더!E33,$B$18:$L$43,8,FALSE)</f>
        <v>0</v>
      </c>
      <c r="H172">
        <f>VLOOKUP(선박빌더!E33,$B$18:$L$43,9,FALSE)</f>
        <v>0</v>
      </c>
      <c r="I172">
        <f>VLOOKUP(선박빌더!E33,$B$18:$L$43,11,FALSE)</f>
        <v>0</v>
      </c>
      <c r="K172" s="8">
        <f>VLOOKUP(선박빌더!F33,$B$18:$L$43,2,FALSE)</f>
        <v>0</v>
      </c>
      <c r="L172" s="8">
        <f>VLOOKUP(선박빌더!F33,$B$18:$L$43,3,FALSE)</f>
        <v>0</v>
      </c>
      <c r="M172" s="8">
        <f>VLOOKUP(선박빌더!F33,$B$18:$L$43,4,FALSE)</f>
        <v>0</v>
      </c>
      <c r="N172" s="8">
        <f>VLOOKUP(선박빌더!F33,$B$18:$L$43,5,FALSE)</f>
        <v>0</v>
      </c>
      <c r="O172" s="8">
        <f>VLOOKUP(선박빌더!F33,$B$18:$L$43,6,FALSE)</f>
        <v>0</v>
      </c>
      <c r="P172" s="8">
        <f>VLOOKUP(선박빌더!F33,$B$18:$L$43,7,FALSE)</f>
        <v>0</v>
      </c>
      <c r="Q172">
        <f>VLOOKUP(선박빌더!F33,$B$18:$L$43,8,FALSE)</f>
        <v>0</v>
      </c>
      <c r="R172">
        <f>VLOOKUP(선박빌더!F33,$B$18:$L$43,9,FALSE)</f>
        <v>0</v>
      </c>
      <c r="S172">
        <f>VLOOKUP(선박빌더!F33,$B$18:$L$43,11,FALSE)</f>
        <v>0</v>
      </c>
    </row>
    <row r="173" spans="1:19" hidden="1">
      <c r="A173" s="43">
        <f t="shared" ref="A173:I173" si="1">SUM(A143:A172)</f>
        <v>0</v>
      </c>
      <c r="B173" s="43">
        <f t="shared" si="1"/>
        <v>0</v>
      </c>
      <c r="C173" s="43">
        <f t="shared" si="1"/>
        <v>0</v>
      </c>
      <c r="D173" s="43">
        <f t="shared" si="1"/>
        <v>0</v>
      </c>
      <c r="E173" s="43">
        <f t="shared" si="1"/>
        <v>0</v>
      </c>
      <c r="F173" s="43">
        <f t="shared" si="1"/>
        <v>0</v>
      </c>
      <c r="G173" s="43">
        <f t="shared" si="1"/>
        <v>0</v>
      </c>
      <c r="H173" s="43">
        <f t="shared" si="1"/>
        <v>0</v>
      </c>
      <c r="I173" s="43">
        <f t="shared" si="1"/>
        <v>0</v>
      </c>
      <c r="K173" s="43">
        <f t="shared" ref="K173:S173" si="2">SUM(K143:K172)</f>
        <v>0</v>
      </c>
      <c r="L173" s="43">
        <f t="shared" si="2"/>
        <v>0</v>
      </c>
      <c r="M173" s="43">
        <f t="shared" si="2"/>
        <v>0</v>
      </c>
      <c r="N173" s="43">
        <f t="shared" si="2"/>
        <v>0</v>
      </c>
      <c r="O173" s="43">
        <f t="shared" si="2"/>
        <v>0</v>
      </c>
      <c r="P173" s="43">
        <f t="shared" si="2"/>
        <v>0</v>
      </c>
      <c r="Q173" s="43">
        <f t="shared" si="2"/>
        <v>0</v>
      </c>
      <c r="R173" s="43">
        <f t="shared" si="2"/>
        <v>0</v>
      </c>
      <c r="S173" s="43">
        <f t="shared" si="2"/>
        <v>0</v>
      </c>
    </row>
  </sheetData>
  <sheetProtection sheet="1" objects="1" scenarios="1" selectLockedCells="1"/>
  <mergeCells count="10">
    <mergeCell ref="O2:O32"/>
    <mergeCell ref="A2:A11"/>
    <mergeCell ref="A12:A17"/>
    <mergeCell ref="A101:J101"/>
    <mergeCell ref="A18:A43"/>
    <mergeCell ref="A106:E106"/>
    <mergeCell ref="F106:G106"/>
    <mergeCell ref="I106:M106"/>
    <mergeCell ref="A141:I141"/>
    <mergeCell ref="K141:S14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/>
  </sheetViews>
  <sheetFormatPr defaultRowHeight="16.5"/>
  <sheetData>
    <row r="1" spans="1:12">
      <c r="A1" s="42"/>
      <c r="B1" s="102" t="s">
        <v>156</v>
      </c>
      <c r="C1" s="102"/>
      <c r="D1" s="102"/>
      <c r="E1" s="102"/>
      <c r="F1" s="102"/>
      <c r="G1" s="102"/>
      <c r="H1" s="102"/>
      <c r="I1" s="102"/>
      <c r="J1" s="102"/>
      <c r="K1" s="102"/>
      <c r="L1" s="42"/>
    </row>
    <row r="2" spans="1:12">
      <c r="A2" t="s">
        <v>155</v>
      </c>
      <c r="B2" s="7" t="s">
        <v>21</v>
      </c>
      <c r="C2" s="7" t="s">
        <v>22</v>
      </c>
      <c r="D2" s="7" t="s">
        <v>23</v>
      </c>
      <c r="E2" s="7" t="s">
        <v>8</v>
      </c>
      <c r="F2" s="7" t="s">
        <v>9</v>
      </c>
      <c r="G2" s="7" t="s">
        <v>10</v>
      </c>
      <c r="H2" s="7" t="s">
        <v>24</v>
      </c>
      <c r="I2" s="7" t="s">
        <v>12</v>
      </c>
      <c r="J2" s="7" t="s">
        <v>13</v>
      </c>
      <c r="K2" s="7" t="s">
        <v>25</v>
      </c>
      <c r="L2" s="7"/>
    </row>
    <row r="3" spans="1:12">
      <c r="A3" s="102" t="s">
        <v>185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2">
      <c r="A4" s="42" t="s">
        <v>157</v>
      </c>
      <c r="B4">
        <v>260</v>
      </c>
      <c r="C4">
        <v>150</v>
      </c>
      <c r="D4">
        <v>150</v>
      </c>
      <c r="E4">
        <v>25</v>
      </c>
      <c r="F4">
        <v>26</v>
      </c>
      <c r="G4">
        <v>26</v>
      </c>
      <c r="H4">
        <v>23</v>
      </c>
      <c r="I4">
        <v>45</v>
      </c>
      <c r="J4">
        <v>45</v>
      </c>
      <c r="K4">
        <v>45</v>
      </c>
    </row>
    <row r="5" spans="1:12">
      <c r="A5" s="42" t="s">
        <v>158</v>
      </c>
      <c r="B5">
        <v>265</v>
      </c>
      <c r="C5">
        <v>152</v>
      </c>
      <c r="D5">
        <v>152</v>
      </c>
      <c r="E5">
        <v>25</v>
      </c>
      <c r="F5">
        <v>26</v>
      </c>
      <c r="G5">
        <v>26</v>
      </c>
      <c r="H5">
        <v>23</v>
      </c>
      <c r="I5">
        <v>46</v>
      </c>
      <c r="J5">
        <v>46</v>
      </c>
      <c r="K5">
        <v>46</v>
      </c>
    </row>
    <row r="6" spans="1:12">
      <c r="A6" s="42" t="s">
        <v>159</v>
      </c>
      <c r="B6">
        <v>270</v>
      </c>
      <c r="C6">
        <v>155</v>
      </c>
      <c r="D6">
        <v>155</v>
      </c>
      <c r="E6">
        <v>26</v>
      </c>
      <c r="F6">
        <v>27</v>
      </c>
      <c r="G6">
        <v>27</v>
      </c>
      <c r="H6">
        <v>24</v>
      </c>
      <c r="I6">
        <v>47</v>
      </c>
      <c r="J6">
        <v>47</v>
      </c>
      <c r="K6">
        <v>47</v>
      </c>
    </row>
    <row r="7" spans="1:12">
      <c r="A7" s="42" t="s">
        <v>160</v>
      </c>
      <c r="B7">
        <v>275</v>
      </c>
      <c r="C7">
        <v>157</v>
      </c>
      <c r="D7">
        <v>157</v>
      </c>
      <c r="E7">
        <v>26</v>
      </c>
      <c r="F7">
        <v>27</v>
      </c>
      <c r="G7">
        <v>27</v>
      </c>
      <c r="H7">
        <v>24</v>
      </c>
      <c r="I7">
        <v>48</v>
      </c>
      <c r="J7">
        <v>48</v>
      </c>
      <c r="K7">
        <v>48</v>
      </c>
    </row>
    <row r="8" spans="1:12">
      <c r="A8" s="42" t="s">
        <v>161</v>
      </c>
      <c r="B8">
        <v>280</v>
      </c>
      <c r="C8">
        <v>160</v>
      </c>
      <c r="D8">
        <v>160</v>
      </c>
      <c r="E8">
        <v>27</v>
      </c>
      <c r="F8">
        <v>28</v>
      </c>
      <c r="G8">
        <v>28</v>
      </c>
      <c r="H8">
        <v>25</v>
      </c>
      <c r="I8">
        <v>49</v>
      </c>
      <c r="J8">
        <v>49</v>
      </c>
      <c r="K8">
        <v>49</v>
      </c>
    </row>
    <row r="9" spans="1:12">
      <c r="A9" s="42" t="s">
        <v>162</v>
      </c>
      <c r="B9">
        <v>285</v>
      </c>
      <c r="C9">
        <v>162</v>
      </c>
      <c r="D9">
        <v>162</v>
      </c>
      <c r="E9">
        <v>27</v>
      </c>
      <c r="F9">
        <v>28</v>
      </c>
      <c r="G9">
        <v>28</v>
      </c>
      <c r="H9">
        <v>25</v>
      </c>
      <c r="I9">
        <v>50</v>
      </c>
      <c r="J9">
        <v>50</v>
      </c>
      <c r="K9">
        <v>50</v>
      </c>
    </row>
    <row r="10" spans="1:12">
      <c r="A10" s="42" t="s">
        <v>163</v>
      </c>
      <c r="B10">
        <v>290</v>
      </c>
      <c r="C10">
        <v>165</v>
      </c>
      <c r="D10">
        <v>165</v>
      </c>
      <c r="E10">
        <v>28</v>
      </c>
      <c r="F10">
        <v>29</v>
      </c>
      <c r="G10">
        <v>29</v>
      </c>
      <c r="H10">
        <v>26</v>
      </c>
      <c r="I10">
        <v>51</v>
      </c>
      <c r="J10">
        <v>51</v>
      </c>
      <c r="K10">
        <v>51</v>
      </c>
    </row>
    <row r="11" spans="1:12">
      <c r="A11" s="42" t="s">
        <v>164</v>
      </c>
      <c r="B11">
        <v>295</v>
      </c>
      <c r="C11">
        <v>167</v>
      </c>
      <c r="D11">
        <v>167</v>
      </c>
      <c r="E11">
        <v>28</v>
      </c>
      <c r="F11">
        <v>29</v>
      </c>
      <c r="G11">
        <v>29</v>
      </c>
      <c r="H11">
        <v>26</v>
      </c>
      <c r="I11">
        <v>52</v>
      </c>
      <c r="J11">
        <v>52</v>
      </c>
      <c r="K11">
        <v>52</v>
      </c>
    </row>
    <row r="12" spans="1:12">
      <c r="A12" s="42" t="s">
        <v>165</v>
      </c>
      <c r="B12">
        <v>300</v>
      </c>
      <c r="C12">
        <v>170</v>
      </c>
      <c r="D12">
        <v>170</v>
      </c>
      <c r="E12">
        <v>29</v>
      </c>
      <c r="F12">
        <v>30</v>
      </c>
      <c r="G12">
        <v>30</v>
      </c>
      <c r="H12">
        <v>27</v>
      </c>
      <c r="I12">
        <v>53</v>
      </c>
      <c r="J12">
        <v>53</v>
      </c>
      <c r="K12">
        <v>53</v>
      </c>
    </row>
    <row r="13" spans="1:12">
      <c r="A13" s="102" t="s">
        <v>184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2">
      <c r="A14" s="42" t="s">
        <v>166</v>
      </c>
      <c r="B14">
        <v>260</v>
      </c>
      <c r="C14">
        <v>130</v>
      </c>
      <c r="D14">
        <v>130</v>
      </c>
      <c r="E14">
        <v>25</v>
      </c>
      <c r="F14">
        <v>24</v>
      </c>
      <c r="G14">
        <v>24</v>
      </c>
      <c r="H14">
        <v>23</v>
      </c>
      <c r="I14">
        <v>45</v>
      </c>
      <c r="J14">
        <v>45</v>
      </c>
      <c r="K14">
        <v>47</v>
      </c>
    </row>
    <row r="15" spans="1:12">
      <c r="A15" s="42" t="s">
        <v>167</v>
      </c>
      <c r="B15">
        <v>265</v>
      </c>
      <c r="C15">
        <v>132</v>
      </c>
      <c r="D15">
        <v>132</v>
      </c>
      <c r="E15">
        <v>25</v>
      </c>
      <c r="F15">
        <v>24</v>
      </c>
      <c r="G15">
        <v>24</v>
      </c>
      <c r="H15">
        <v>23</v>
      </c>
      <c r="I15">
        <v>46</v>
      </c>
      <c r="J15">
        <v>46</v>
      </c>
      <c r="K15">
        <v>48</v>
      </c>
    </row>
    <row r="16" spans="1:12">
      <c r="A16" s="42" t="s">
        <v>168</v>
      </c>
      <c r="B16">
        <v>270</v>
      </c>
      <c r="C16">
        <v>135</v>
      </c>
      <c r="D16">
        <v>135</v>
      </c>
      <c r="E16">
        <v>26</v>
      </c>
      <c r="F16">
        <v>25</v>
      </c>
      <c r="G16">
        <v>25</v>
      </c>
      <c r="H16">
        <v>24</v>
      </c>
      <c r="I16">
        <v>47</v>
      </c>
      <c r="J16">
        <v>47</v>
      </c>
      <c r="K16">
        <v>49</v>
      </c>
    </row>
    <row r="17" spans="1:11">
      <c r="A17" s="42" t="s">
        <v>169</v>
      </c>
      <c r="B17">
        <v>275</v>
      </c>
      <c r="C17">
        <v>137</v>
      </c>
      <c r="D17">
        <v>137</v>
      </c>
      <c r="E17">
        <v>26</v>
      </c>
      <c r="F17">
        <v>25</v>
      </c>
      <c r="G17">
        <v>25</v>
      </c>
      <c r="H17">
        <v>24</v>
      </c>
      <c r="I17">
        <v>48</v>
      </c>
      <c r="J17">
        <v>48</v>
      </c>
      <c r="K17">
        <v>50</v>
      </c>
    </row>
    <row r="18" spans="1:11">
      <c r="A18" s="42" t="s">
        <v>170</v>
      </c>
      <c r="B18">
        <v>280</v>
      </c>
      <c r="C18">
        <v>140</v>
      </c>
      <c r="D18">
        <v>140</v>
      </c>
      <c r="E18">
        <v>27</v>
      </c>
      <c r="F18">
        <v>26</v>
      </c>
      <c r="G18">
        <v>26</v>
      </c>
      <c r="H18">
        <v>25</v>
      </c>
      <c r="I18">
        <v>49</v>
      </c>
      <c r="J18">
        <v>49</v>
      </c>
      <c r="K18">
        <v>51</v>
      </c>
    </row>
    <row r="19" spans="1:11">
      <c r="A19" s="42" t="s">
        <v>171</v>
      </c>
      <c r="B19">
        <v>285</v>
      </c>
      <c r="C19">
        <v>142</v>
      </c>
      <c r="D19">
        <v>142</v>
      </c>
      <c r="E19">
        <v>27</v>
      </c>
      <c r="F19">
        <v>26</v>
      </c>
      <c r="G19">
        <v>26</v>
      </c>
      <c r="H19">
        <v>25</v>
      </c>
      <c r="I19">
        <v>50</v>
      </c>
      <c r="J19">
        <v>50</v>
      </c>
      <c r="K19">
        <v>52</v>
      </c>
    </row>
    <row r="20" spans="1:11">
      <c r="A20" s="42" t="s">
        <v>172</v>
      </c>
      <c r="B20">
        <v>290</v>
      </c>
      <c r="C20">
        <v>145</v>
      </c>
      <c r="D20">
        <v>145</v>
      </c>
      <c r="E20">
        <v>28</v>
      </c>
      <c r="F20">
        <v>27</v>
      </c>
      <c r="G20">
        <v>27</v>
      </c>
      <c r="H20">
        <v>26</v>
      </c>
      <c r="I20">
        <v>51</v>
      </c>
      <c r="J20">
        <v>51</v>
      </c>
      <c r="K20">
        <v>53</v>
      </c>
    </row>
    <row r="21" spans="1:11">
      <c r="A21" s="42" t="s">
        <v>173</v>
      </c>
      <c r="B21">
        <v>295</v>
      </c>
      <c r="C21">
        <v>147</v>
      </c>
      <c r="D21">
        <v>147</v>
      </c>
      <c r="E21">
        <v>28</v>
      </c>
      <c r="F21">
        <v>27</v>
      </c>
      <c r="G21">
        <v>27</v>
      </c>
      <c r="H21">
        <v>26</v>
      </c>
      <c r="I21">
        <v>52</v>
      </c>
      <c r="J21">
        <v>52</v>
      </c>
      <c r="K21">
        <v>54</v>
      </c>
    </row>
    <row r="22" spans="1:11">
      <c r="A22" s="42" t="s">
        <v>174</v>
      </c>
      <c r="B22">
        <v>300</v>
      </c>
      <c r="C22">
        <v>150</v>
      </c>
      <c r="D22">
        <v>150</v>
      </c>
      <c r="E22">
        <v>29</v>
      </c>
      <c r="F22">
        <v>28</v>
      </c>
      <c r="G22">
        <v>28</v>
      </c>
      <c r="H22">
        <v>27</v>
      </c>
      <c r="I22">
        <v>53</v>
      </c>
      <c r="J22">
        <v>53</v>
      </c>
      <c r="K22">
        <v>55</v>
      </c>
    </row>
    <row r="23" spans="1:11">
      <c r="A23" s="102" t="s">
        <v>186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>
      <c r="A24" s="42" t="s">
        <v>175</v>
      </c>
      <c r="B24">
        <v>280</v>
      </c>
      <c r="C24">
        <v>130</v>
      </c>
      <c r="D24">
        <v>130</v>
      </c>
      <c r="E24">
        <v>25</v>
      </c>
      <c r="F24">
        <v>24</v>
      </c>
      <c r="G24">
        <v>24</v>
      </c>
      <c r="H24">
        <v>25</v>
      </c>
      <c r="I24">
        <v>47</v>
      </c>
      <c r="J24">
        <v>47</v>
      </c>
      <c r="K24">
        <v>45</v>
      </c>
    </row>
    <row r="25" spans="1:11">
      <c r="A25" s="42" t="s">
        <v>176</v>
      </c>
      <c r="B25">
        <v>285</v>
      </c>
      <c r="C25">
        <v>132</v>
      </c>
      <c r="D25">
        <v>132</v>
      </c>
      <c r="E25">
        <v>25</v>
      </c>
      <c r="F25">
        <v>24</v>
      </c>
      <c r="G25">
        <v>24</v>
      </c>
      <c r="H25">
        <v>25</v>
      </c>
      <c r="I25">
        <v>48</v>
      </c>
      <c r="J25">
        <v>48</v>
      </c>
      <c r="K25">
        <v>46</v>
      </c>
    </row>
    <row r="26" spans="1:11">
      <c r="A26" s="42" t="s">
        <v>177</v>
      </c>
      <c r="B26">
        <v>290</v>
      </c>
      <c r="C26">
        <v>135</v>
      </c>
      <c r="D26">
        <v>135</v>
      </c>
      <c r="E26">
        <v>26</v>
      </c>
      <c r="F26">
        <v>25</v>
      </c>
      <c r="G26">
        <v>25</v>
      </c>
      <c r="H26">
        <v>26</v>
      </c>
      <c r="I26">
        <v>49</v>
      </c>
      <c r="J26">
        <v>49</v>
      </c>
      <c r="K26">
        <v>47</v>
      </c>
    </row>
    <row r="27" spans="1:11">
      <c r="A27" s="42" t="s">
        <v>178</v>
      </c>
      <c r="B27">
        <v>295</v>
      </c>
      <c r="C27">
        <v>137</v>
      </c>
      <c r="D27">
        <v>137</v>
      </c>
      <c r="E27">
        <v>26</v>
      </c>
      <c r="F27">
        <v>25</v>
      </c>
      <c r="G27">
        <v>25</v>
      </c>
      <c r="H27">
        <v>26</v>
      </c>
      <c r="I27">
        <v>50</v>
      </c>
      <c r="J27">
        <v>50</v>
      </c>
      <c r="K27">
        <v>48</v>
      </c>
    </row>
    <row r="28" spans="1:11">
      <c r="A28" s="42" t="s">
        <v>179</v>
      </c>
      <c r="B28">
        <v>300</v>
      </c>
      <c r="C28">
        <v>140</v>
      </c>
      <c r="D28">
        <v>140</v>
      </c>
      <c r="E28">
        <v>27</v>
      </c>
      <c r="F28">
        <v>26</v>
      </c>
      <c r="G28">
        <v>26</v>
      </c>
      <c r="H28">
        <v>27</v>
      </c>
      <c r="I28">
        <v>51</v>
      </c>
      <c r="J28">
        <v>51</v>
      </c>
      <c r="K28">
        <v>49</v>
      </c>
    </row>
    <row r="29" spans="1:11">
      <c r="A29" s="42" t="s">
        <v>180</v>
      </c>
      <c r="B29">
        <v>305</v>
      </c>
      <c r="C29">
        <v>142</v>
      </c>
      <c r="D29">
        <v>142</v>
      </c>
      <c r="E29">
        <v>27</v>
      </c>
      <c r="F29">
        <v>26</v>
      </c>
      <c r="G29">
        <v>26</v>
      </c>
      <c r="H29">
        <v>27</v>
      </c>
      <c r="I29">
        <v>52</v>
      </c>
      <c r="J29">
        <v>52</v>
      </c>
      <c r="K29">
        <v>50</v>
      </c>
    </row>
    <row r="30" spans="1:11">
      <c r="A30" s="42" t="s">
        <v>181</v>
      </c>
      <c r="B30">
        <v>310</v>
      </c>
      <c r="C30">
        <v>145</v>
      </c>
      <c r="D30">
        <v>145</v>
      </c>
      <c r="E30">
        <v>28</v>
      </c>
      <c r="F30">
        <v>27</v>
      </c>
      <c r="G30">
        <v>27</v>
      </c>
      <c r="H30">
        <v>28</v>
      </c>
      <c r="I30">
        <v>53</v>
      </c>
      <c r="J30">
        <v>53</v>
      </c>
      <c r="K30">
        <v>51</v>
      </c>
    </row>
    <row r="31" spans="1:11">
      <c r="A31" s="42" t="s">
        <v>182</v>
      </c>
      <c r="B31">
        <v>315</v>
      </c>
      <c r="C31">
        <v>147</v>
      </c>
      <c r="D31">
        <v>147</v>
      </c>
      <c r="E31">
        <v>28</v>
      </c>
      <c r="F31">
        <v>27</v>
      </c>
      <c r="G31">
        <v>27</v>
      </c>
      <c r="H31">
        <v>28</v>
      </c>
      <c r="I31">
        <v>54</v>
      </c>
      <c r="J31">
        <v>54</v>
      </c>
      <c r="K31">
        <v>52</v>
      </c>
    </row>
    <row r="32" spans="1:11">
      <c r="A32" s="42" t="s">
        <v>183</v>
      </c>
      <c r="B32">
        <v>320</v>
      </c>
      <c r="C32">
        <v>150</v>
      </c>
      <c r="D32">
        <v>150</v>
      </c>
      <c r="E32">
        <v>29</v>
      </c>
      <c r="F32">
        <v>28</v>
      </c>
      <c r="G32">
        <v>28</v>
      </c>
      <c r="H32">
        <v>29</v>
      </c>
      <c r="I32">
        <v>55</v>
      </c>
      <c r="J32">
        <v>55</v>
      </c>
      <c r="K32">
        <v>53</v>
      </c>
    </row>
    <row r="33" spans="1:11">
      <c r="A33" s="102" t="s">
        <v>190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>
      <c r="A34" s="85" t="s">
        <v>191</v>
      </c>
      <c r="B34">
        <v>260</v>
      </c>
      <c r="C34">
        <v>130</v>
      </c>
      <c r="D34">
        <v>130</v>
      </c>
      <c r="E34">
        <v>25</v>
      </c>
      <c r="F34">
        <v>24</v>
      </c>
      <c r="G34">
        <v>24</v>
      </c>
      <c r="H34">
        <v>23</v>
      </c>
      <c r="I34">
        <v>45</v>
      </c>
      <c r="J34">
        <v>45</v>
      </c>
      <c r="K34">
        <v>45</v>
      </c>
    </row>
    <row r="35" spans="1:11">
      <c r="A35" s="85" t="s">
        <v>192</v>
      </c>
      <c r="B35">
        <v>265</v>
      </c>
      <c r="C35">
        <v>132</v>
      </c>
      <c r="D35">
        <v>132</v>
      </c>
      <c r="E35">
        <v>25</v>
      </c>
      <c r="F35">
        <v>24</v>
      </c>
      <c r="G35">
        <v>24</v>
      </c>
      <c r="H35">
        <v>23</v>
      </c>
      <c r="I35">
        <v>46</v>
      </c>
      <c r="J35">
        <v>46</v>
      </c>
      <c r="K35">
        <v>46</v>
      </c>
    </row>
    <row r="36" spans="1:11">
      <c r="A36" s="85" t="s">
        <v>193</v>
      </c>
      <c r="B36">
        <v>270</v>
      </c>
      <c r="C36">
        <v>135</v>
      </c>
      <c r="D36">
        <v>135</v>
      </c>
      <c r="E36">
        <v>26</v>
      </c>
      <c r="F36">
        <v>25</v>
      </c>
      <c r="G36">
        <v>25</v>
      </c>
      <c r="H36">
        <v>24</v>
      </c>
      <c r="I36">
        <v>47</v>
      </c>
      <c r="J36">
        <v>47</v>
      </c>
      <c r="K36">
        <v>47</v>
      </c>
    </row>
    <row r="37" spans="1:11">
      <c r="A37" s="85" t="s">
        <v>194</v>
      </c>
      <c r="B37">
        <v>275</v>
      </c>
      <c r="C37">
        <v>137</v>
      </c>
      <c r="D37">
        <v>137</v>
      </c>
      <c r="E37">
        <v>26</v>
      </c>
      <c r="F37">
        <v>25</v>
      </c>
      <c r="G37">
        <v>25</v>
      </c>
      <c r="H37">
        <v>24</v>
      </c>
      <c r="I37">
        <v>48</v>
      </c>
      <c r="J37">
        <v>48</v>
      </c>
      <c r="K37">
        <v>48</v>
      </c>
    </row>
    <row r="38" spans="1:11">
      <c r="A38" s="85" t="s">
        <v>195</v>
      </c>
      <c r="B38">
        <v>280</v>
      </c>
      <c r="C38">
        <v>140</v>
      </c>
      <c r="D38">
        <v>140</v>
      </c>
      <c r="E38">
        <v>27</v>
      </c>
      <c r="F38">
        <v>26</v>
      </c>
      <c r="G38">
        <v>26</v>
      </c>
      <c r="H38">
        <v>25</v>
      </c>
      <c r="I38">
        <v>49</v>
      </c>
      <c r="J38">
        <v>49</v>
      </c>
      <c r="K38">
        <v>49</v>
      </c>
    </row>
    <row r="39" spans="1:11">
      <c r="A39" s="85" t="s">
        <v>196</v>
      </c>
      <c r="B39">
        <v>285</v>
      </c>
      <c r="C39">
        <v>142</v>
      </c>
      <c r="D39">
        <v>142</v>
      </c>
      <c r="E39">
        <v>27</v>
      </c>
      <c r="F39">
        <v>26</v>
      </c>
      <c r="G39">
        <v>26</v>
      </c>
      <c r="H39">
        <v>25</v>
      </c>
      <c r="I39">
        <v>50</v>
      </c>
      <c r="J39">
        <v>50</v>
      </c>
      <c r="K39">
        <v>50</v>
      </c>
    </row>
    <row r="40" spans="1:11">
      <c r="A40" s="85" t="s">
        <v>197</v>
      </c>
      <c r="B40">
        <v>290</v>
      </c>
      <c r="C40">
        <v>145</v>
      </c>
      <c r="D40">
        <v>145</v>
      </c>
      <c r="E40">
        <v>28</v>
      </c>
      <c r="F40">
        <v>27</v>
      </c>
      <c r="G40">
        <v>27</v>
      </c>
      <c r="H40">
        <v>26</v>
      </c>
      <c r="I40">
        <v>51</v>
      </c>
      <c r="J40">
        <v>51</v>
      </c>
      <c r="K40">
        <v>51</v>
      </c>
    </row>
    <row r="41" spans="1:11">
      <c r="A41" s="85" t="s">
        <v>198</v>
      </c>
      <c r="B41">
        <v>295</v>
      </c>
      <c r="C41">
        <v>147</v>
      </c>
      <c r="D41">
        <v>147</v>
      </c>
      <c r="E41">
        <v>28</v>
      </c>
      <c r="F41">
        <v>27</v>
      </c>
      <c r="G41">
        <v>27</v>
      </c>
      <c r="H41">
        <v>26</v>
      </c>
      <c r="I41">
        <v>52</v>
      </c>
      <c r="J41">
        <v>52</v>
      </c>
      <c r="K41">
        <v>52</v>
      </c>
    </row>
    <row r="42" spans="1:11">
      <c r="A42" s="85" t="s">
        <v>199</v>
      </c>
      <c r="B42">
        <v>300</v>
      </c>
      <c r="C42">
        <v>150</v>
      </c>
      <c r="D42">
        <v>150</v>
      </c>
      <c r="E42">
        <v>29</v>
      </c>
      <c r="F42">
        <v>28</v>
      </c>
      <c r="G42">
        <v>28</v>
      </c>
      <c r="H42">
        <v>27</v>
      </c>
      <c r="I42">
        <v>53</v>
      </c>
      <c r="J42">
        <v>53</v>
      </c>
      <c r="K42">
        <v>53</v>
      </c>
    </row>
    <row r="50" spans="1:10" hidden="1">
      <c r="A50" s="7" t="s">
        <v>21</v>
      </c>
      <c r="B50" s="7" t="s">
        <v>22</v>
      </c>
      <c r="C50" s="7" t="s">
        <v>23</v>
      </c>
      <c r="D50" s="7" t="s">
        <v>8</v>
      </c>
      <c r="E50" s="7" t="s">
        <v>9</v>
      </c>
      <c r="F50" s="7" t="s">
        <v>10</v>
      </c>
      <c r="G50" s="7" t="s">
        <v>24</v>
      </c>
      <c r="H50" s="7" t="s">
        <v>12</v>
      </c>
      <c r="I50" s="7" t="s">
        <v>13</v>
      </c>
      <c r="J50" s="7" t="s">
        <v>25</v>
      </c>
    </row>
    <row r="51" spans="1:10" hidden="1">
      <c r="A51">
        <f>VLOOKUP(선박빌더!L2,강화상한치DB!A4:K42,2,FALSE)</f>
        <v>260</v>
      </c>
      <c r="B51">
        <f>VLOOKUP(선박빌더!L2,강화상한치DB!A4:K42,3,FALSE)</f>
        <v>150</v>
      </c>
      <c r="C51">
        <f>VLOOKUP(선박빌더!L2,강화상한치DB!A4:K42,4,FALSE)</f>
        <v>150</v>
      </c>
      <c r="D51">
        <f>VLOOKUP(선박빌더!L2,강화상한치DB!A4:K42,5,FALSE)</f>
        <v>25</v>
      </c>
      <c r="E51">
        <f>VLOOKUP(선박빌더!L2,강화상한치DB!A4:K42,6,FALSE)</f>
        <v>26</v>
      </c>
      <c r="F51">
        <f>VLOOKUP(선박빌더!L2,강화상한치DB!A4:K42,7,FALSE)</f>
        <v>26</v>
      </c>
      <c r="G51">
        <f>VLOOKUP(선박빌더!L2,강화상한치DB!A4:K42,8,FALSE)</f>
        <v>23</v>
      </c>
      <c r="H51">
        <f>VLOOKUP(선박빌더!L2,강화상한치DB!A4:K42,9,FALSE)</f>
        <v>45</v>
      </c>
      <c r="I51">
        <f>VLOOKUP(선박빌더!L2,강화상한치DB!A4:K42,10,FALSE)</f>
        <v>45</v>
      </c>
      <c r="J51">
        <f>VLOOKUP(선박빌더!L2,강화상한치DB!A4:K42,11,FALSE)</f>
        <v>45</v>
      </c>
    </row>
    <row r="52" spans="1:10" hidden="1">
      <c r="A52">
        <v>0</v>
      </c>
      <c r="B52">
        <v>25</v>
      </c>
      <c r="C52">
        <v>25</v>
      </c>
      <c r="D52">
        <v>5</v>
      </c>
      <c r="E52">
        <v>0</v>
      </c>
      <c r="F52">
        <v>5</v>
      </c>
      <c r="G52">
        <v>0</v>
      </c>
      <c r="H52">
        <v>0</v>
      </c>
      <c r="I52">
        <v>0</v>
      </c>
      <c r="J52">
        <v>0</v>
      </c>
    </row>
    <row r="53" spans="1:10" hidden="1">
      <c r="A53" t="s">
        <v>189</v>
      </c>
      <c r="B53" s="70" t="b">
        <v>0</v>
      </c>
    </row>
    <row r="54" spans="1:10" hidden="1">
      <c r="A54">
        <f>$A$51+SUMIF($B$53,TRUE,$A$52)</f>
        <v>260</v>
      </c>
      <c r="B54">
        <f>$B$51+SUMIF($B$53,TRUE,$B$52)</f>
        <v>150</v>
      </c>
      <c r="C54">
        <f>$C$51+SUMIF($B$53,TRUE,$C$52)</f>
        <v>150</v>
      </c>
      <c r="D54">
        <f>$D$51+SUMIF($B$53,TRUE,$D$52)</f>
        <v>25</v>
      </c>
      <c r="E54">
        <f>$E$51+SUMIF($B$53,TRUE,$E$52)</f>
        <v>26</v>
      </c>
      <c r="F54">
        <f>$F$51+SUMIF($B$53,TRUE,$F$52)</f>
        <v>26</v>
      </c>
      <c r="G54">
        <f>$G$51+SUMIF($B$53,TRUE,$G$52)</f>
        <v>23</v>
      </c>
      <c r="H54">
        <f>$H$51+SUMIF($B$53,TRUE,$H$52)</f>
        <v>45</v>
      </c>
      <c r="I54">
        <f>$I$51+SUMIF($B$53,TRUE,$I$52)</f>
        <v>45</v>
      </c>
      <c r="J54">
        <f>$J$51+SUMIF($B$53,TRUE,$J$52)</f>
        <v>45</v>
      </c>
    </row>
  </sheetData>
  <sheetProtection sheet="1" objects="1" scenarios="1" selectLockedCells="1"/>
  <mergeCells count="5">
    <mergeCell ref="A3:K3"/>
    <mergeCell ref="A13:K13"/>
    <mergeCell ref="A23:K23"/>
    <mergeCell ref="B1:K1"/>
    <mergeCell ref="A33:K3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선박빌더</vt:lpstr>
      <vt:lpstr>조빌DB</vt:lpstr>
      <vt:lpstr>강화상한치DB</vt:lpstr>
      <vt:lpstr>돛</vt:lpstr>
      <vt:lpstr>선박종류</vt:lpstr>
      <vt:lpstr>재료</vt:lpstr>
      <vt:lpstr>재질</vt:lpstr>
      <vt:lpstr>포문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오정훈</dc:creator>
  <cp:lastModifiedBy>오정훈</cp:lastModifiedBy>
  <dcterms:created xsi:type="dcterms:W3CDTF">2019-08-25T02:40:09Z</dcterms:created>
  <dcterms:modified xsi:type="dcterms:W3CDTF">2019-10-19T17:12:22Z</dcterms:modified>
</cp:coreProperties>
</file>