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13_ncr:1_{D12E9B39-28C4-4D65-938B-1130C1F62180}" xr6:coauthVersionLast="38" xr6:coauthVersionMax="38" xr10:uidLastSave="{00000000-0000-0000-0000-000000000000}"/>
  <bookViews>
    <workbookView xWindow="0" yWindow="0" windowWidth="28800" windowHeight="12120" xr2:uid="{F9E1D394-BEED-4CEA-AA85-7A5DC30F5B25}"/>
  </bookViews>
  <sheets>
    <sheet name="속성순위" sheetId="1" r:id="rId1"/>
    <sheet name="몬스터리스트" sheetId="2" state="hidden" r:id="rId2"/>
    <sheet name="중간계산" sheetId="4" state="hidden" r:id="rId3"/>
  </sheets>
  <definedNames>
    <definedName name="_xlnm._FilterDatabase" localSheetId="1" hidden="1">몬스터리스트!#REF!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J7" i="4"/>
  <c r="J8" i="4"/>
  <c r="J9" i="4"/>
  <c r="J10" i="4"/>
  <c r="J11" i="4"/>
  <c r="J12" i="4"/>
  <c r="J13" i="4"/>
  <c r="J14" i="4"/>
  <c r="J15" i="4"/>
  <c r="J16" i="4"/>
  <c r="J17" i="4"/>
  <c r="I7" i="4"/>
  <c r="I8" i="4"/>
  <c r="I9" i="4"/>
  <c r="I10" i="4"/>
  <c r="I11" i="4"/>
  <c r="I12" i="4"/>
  <c r="I13" i="4"/>
  <c r="I14" i="4"/>
  <c r="I15" i="4"/>
  <c r="I16" i="4"/>
  <c r="I17" i="4"/>
  <c r="H7" i="4"/>
  <c r="H8" i="4"/>
  <c r="H9" i="4"/>
  <c r="H10" i="4"/>
  <c r="H11" i="4"/>
  <c r="H12" i="4"/>
  <c r="H13" i="4"/>
  <c r="H14" i="4"/>
  <c r="H15" i="4"/>
  <c r="H16" i="4"/>
  <c r="H17" i="4"/>
  <c r="G7" i="4"/>
  <c r="G8" i="4"/>
  <c r="G9" i="4"/>
  <c r="G10" i="4"/>
  <c r="G11" i="4"/>
  <c r="G12" i="4"/>
  <c r="G13" i="4"/>
  <c r="G14" i="4"/>
  <c r="G15" i="4"/>
  <c r="G16" i="4"/>
  <c r="G17" i="4"/>
  <c r="F7" i="4"/>
  <c r="F8" i="4"/>
  <c r="F9" i="4"/>
  <c r="F10" i="4"/>
  <c r="F11" i="4"/>
  <c r="F12" i="4"/>
  <c r="F13" i="4"/>
  <c r="F14" i="4"/>
  <c r="F15" i="4"/>
  <c r="F16" i="4"/>
  <c r="F17" i="4"/>
  <c r="E7" i="4"/>
  <c r="E8" i="4"/>
  <c r="E9" i="4"/>
  <c r="E10" i="4"/>
  <c r="E11" i="4"/>
  <c r="E12" i="4"/>
  <c r="E13" i="4"/>
  <c r="E14" i="4"/>
  <c r="E15" i="4"/>
  <c r="E16" i="4"/>
  <c r="E17" i="4"/>
  <c r="D7" i="4"/>
  <c r="D8" i="4"/>
  <c r="D9" i="4"/>
  <c r="D10" i="4"/>
  <c r="D11" i="4"/>
  <c r="D12" i="4"/>
  <c r="D13" i="4"/>
  <c r="D14" i="4"/>
  <c r="D15" i="4"/>
  <c r="D16" i="4"/>
  <c r="D17" i="4"/>
  <c r="D2" i="4"/>
  <c r="E2" i="4"/>
  <c r="F2" i="4"/>
  <c r="G2" i="4"/>
  <c r="H2" i="4"/>
  <c r="I2" i="4"/>
  <c r="D3" i="4"/>
  <c r="E3" i="4"/>
  <c r="F3" i="4"/>
  <c r="G3" i="4"/>
  <c r="H3" i="4"/>
  <c r="I3" i="4"/>
  <c r="D4" i="4"/>
  <c r="E4" i="4"/>
  <c r="F4" i="4"/>
  <c r="G4" i="4"/>
  <c r="H4" i="4"/>
  <c r="I4" i="4"/>
  <c r="D5" i="4"/>
  <c r="E5" i="4"/>
  <c r="F5" i="4"/>
  <c r="G5" i="4"/>
  <c r="H5" i="4"/>
  <c r="I5" i="4"/>
  <c r="D6" i="4"/>
  <c r="E6" i="4"/>
  <c r="F6" i="4"/>
  <c r="G6" i="4"/>
  <c r="H6" i="4"/>
  <c r="I6" i="4"/>
  <c r="C7" i="4"/>
  <c r="C8" i="4"/>
  <c r="C9" i="4"/>
  <c r="C10" i="4"/>
  <c r="C11" i="4"/>
  <c r="C12" i="4"/>
  <c r="C13" i="4"/>
  <c r="C14" i="4"/>
  <c r="C15" i="4"/>
  <c r="C16" i="4"/>
  <c r="C17" i="4"/>
  <c r="B7" i="4"/>
  <c r="B8" i="4"/>
  <c r="B9" i="4"/>
  <c r="B10" i="4"/>
  <c r="B11" i="4"/>
  <c r="B12" i="4"/>
  <c r="B13" i="4"/>
  <c r="B14" i="4"/>
  <c r="B15" i="4"/>
  <c r="B16" i="4"/>
  <c r="B17" i="4"/>
  <c r="A7" i="4"/>
  <c r="A8" i="4"/>
  <c r="A9" i="4"/>
  <c r="A10" i="4"/>
  <c r="A11" i="4"/>
  <c r="A12" i="4"/>
  <c r="A13" i="4"/>
  <c r="A14" i="4"/>
  <c r="A15" i="4"/>
  <c r="A16" i="4"/>
  <c r="A17" i="4"/>
  <c r="J3" i="4"/>
  <c r="J4" i="4"/>
  <c r="J5" i="4"/>
  <c r="J6" i="4"/>
  <c r="C3" i="4"/>
  <c r="C4" i="4"/>
  <c r="C5" i="4"/>
  <c r="C6" i="4"/>
  <c r="B3" i="4"/>
  <c r="B4" i="4"/>
  <c r="B5" i="4"/>
  <c r="B6" i="4"/>
  <c r="A3" i="4"/>
  <c r="A4" i="4"/>
  <c r="A5" i="4"/>
  <c r="A6" i="4"/>
  <c r="J2" i="4"/>
  <c r="C2" i="4"/>
  <c r="B2" i="4"/>
  <c r="A2" i="4"/>
  <c r="M6" i="4" l="1"/>
  <c r="O6" i="4"/>
  <c r="O3" i="4"/>
  <c r="O2" i="4"/>
  <c r="M3" i="4"/>
  <c r="M5" i="4"/>
  <c r="M2" i="4"/>
  <c r="M4" i="4"/>
  <c r="O5" i="4"/>
  <c r="O4" i="4"/>
  <c r="R2" i="4" l="1"/>
  <c r="R5" i="4"/>
  <c r="Q1" i="4"/>
  <c r="R1" i="4"/>
  <c r="Q3" i="4"/>
  <c r="R4" i="4"/>
  <c r="R3" i="4"/>
  <c r="Q4" i="4"/>
  <c r="Q2" i="4"/>
  <c r="Q5" i="4"/>
  <c r="R8" i="1" l="1"/>
  <c r="R7" i="1"/>
  <c r="R6" i="1"/>
  <c r="R5" i="1"/>
  <c r="R4" i="1"/>
  <c r="L6" i="1"/>
  <c r="L5" i="1"/>
  <c r="L4" i="1"/>
  <c r="L8" i="1"/>
  <c r="L7" i="1"/>
  <c r="H4" i="1"/>
  <c r="H5" i="1"/>
  <c r="H6" i="1"/>
  <c r="P4" i="1"/>
  <c r="Q4" i="1"/>
  <c r="P6" i="1"/>
  <c r="Q6" i="1"/>
  <c r="O4" i="1"/>
  <c r="O6" i="1"/>
  <c r="P7" i="1"/>
  <c r="Q7" i="1"/>
  <c r="I4" i="1"/>
  <c r="P8" i="1"/>
  <c r="O8" i="1"/>
  <c r="Q8" i="1"/>
  <c r="O7" i="1"/>
  <c r="N8" i="1"/>
  <c r="O5" i="1"/>
  <c r="P5" i="1"/>
  <c r="N7" i="1"/>
  <c r="Q5" i="1"/>
  <c r="N4" i="1"/>
  <c r="N6" i="1"/>
  <c r="N5" i="1"/>
  <c r="J8" i="1"/>
  <c r="I8" i="1"/>
  <c r="K8" i="1"/>
  <c r="J6" i="1"/>
  <c r="I7" i="1"/>
  <c r="H8" i="1"/>
  <c r="I5" i="1"/>
  <c r="H7" i="1"/>
  <c r="J7" i="1"/>
  <c r="J5" i="1"/>
  <c r="J4" i="1"/>
  <c r="K7" i="1"/>
  <c r="K5" i="1"/>
  <c r="K4" i="1"/>
  <c r="I6" i="1"/>
  <c r="K6" i="1"/>
</calcChain>
</file>

<file path=xl/sharedStrings.xml><?xml version="1.0" encoding="utf-8"?>
<sst xmlns="http://schemas.openxmlformats.org/spreadsheetml/2006/main" count="97" uniqueCount="50">
  <si>
    <t>이름</t>
    <phoneticPr fontId="1" type="noConversion"/>
  </si>
  <si>
    <t>화</t>
    <phoneticPr fontId="1" type="noConversion"/>
  </si>
  <si>
    <t>수</t>
    <phoneticPr fontId="1" type="noConversion"/>
  </si>
  <si>
    <t>뇌</t>
    <phoneticPr fontId="1" type="noConversion"/>
  </si>
  <si>
    <t>빙</t>
    <phoneticPr fontId="1" type="noConversion"/>
  </si>
  <si>
    <t>용</t>
    <phoneticPr fontId="1" type="noConversion"/>
  </si>
  <si>
    <t>독</t>
    <phoneticPr fontId="1" type="noConversion"/>
  </si>
  <si>
    <t>수면</t>
    <phoneticPr fontId="1" type="noConversion"/>
  </si>
  <si>
    <t>마비</t>
    <phoneticPr fontId="1" type="noConversion"/>
  </si>
  <si>
    <t>폭파</t>
    <phoneticPr fontId="1" type="noConversion"/>
  </si>
  <si>
    <t>기절</t>
    <phoneticPr fontId="1" type="noConversion"/>
  </si>
  <si>
    <t>베히모스</t>
    <phoneticPr fontId="1" type="noConversion"/>
  </si>
  <si>
    <t>나나-테스카토리</t>
    <phoneticPr fontId="1" type="noConversion"/>
  </si>
  <si>
    <t>맘-타로트</t>
    <phoneticPr fontId="1" type="noConversion"/>
  </si>
  <si>
    <t>이블조</t>
    <phoneticPr fontId="1" type="noConversion"/>
  </si>
  <si>
    <t>제노-지바</t>
    <phoneticPr fontId="1" type="noConversion"/>
  </si>
  <si>
    <t>발하자크</t>
    <phoneticPr fontId="1" type="noConversion"/>
  </si>
  <si>
    <t>크샬다오라</t>
    <phoneticPr fontId="1" type="noConversion"/>
  </si>
  <si>
    <t>테오-테스카토르</t>
    <phoneticPr fontId="1" type="noConversion"/>
  </si>
  <si>
    <t>네르기간테</t>
    <phoneticPr fontId="1" type="noConversion"/>
  </si>
  <si>
    <t>디아블로스 아종</t>
    <phoneticPr fontId="1" type="noConversion"/>
  </si>
  <si>
    <t>리오레우스 아종</t>
    <phoneticPr fontId="1" type="noConversion"/>
  </si>
  <si>
    <t>우라간킨</t>
    <phoneticPr fontId="1" type="noConversion"/>
  </si>
  <si>
    <t>볼가노스</t>
    <phoneticPr fontId="1" type="noConversion"/>
  </si>
  <si>
    <t>바젤기우스</t>
    <phoneticPr fontId="1" type="noConversion"/>
  </si>
  <si>
    <t>리오레이아 아종</t>
    <phoneticPr fontId="1" type="noConversion"/>
  </si>
  <si>
    <t>도도가마루</t>
    <phoneticPr fontId="1" type="noConversion"/>
  </si>
  <si>
    <t>조라-마그다라오스</t>
    <phoneticPr fontId="1" type="noConversion"/>
  </si>
  <si>
    <t>키린</t>
    <phoneticPr fontId="1" type="noConversion"/>
  </si>
  <si>
    <t>디아블로스</t>
    <phoneticPr fontId="1" type="noConversion"/>
  </si>
  <si>
    <t>리오레우스</t>
    <phoneticPr fontId="1" type="noConversion"/>
  </si>
  <si>
    <t>오도가론</t>
    <phoneticPr fontId="1" type="noConversion"/>
  </si>
  <si>
    <t>레이기에나</t>
    <phoneticPr fontId="1" type="noConversion"/>
  </si>
  <si>
    <t>라도발킨</t>
    <phoneticPr fontId="1" type="noConversion"/>
  </si>
  <si>
    <t>도스기르오스</t>
    <phoneticPr fontId="1" type="noConversion"/>
  </si>
  <si>
    <t>파오우르무</t>
    <phoneticPr fontId="1" type="noConversion"/>
  </si>
  <si>
    <t>치치야크</t>
    <phoneticPr fontId="1" type="noConversion"/>
  </si>
  <si>
    <t>리오레이아</t>
    <phoneticPr fontId="1" type="noConversion"/>
  </si>
  <si>
    <t>안쟈나프</t>
    <phoneticPr fontId="1" type="noConversion"/>
  </si>
  <si>
    <t>토비카가치</t>
    <phoneticPr fontId="1" type="noConversion"/>
  </si>
  <si>
    <t>쥬라토도스</t>
    <phoneticPr fontId="1" type="noConversion"/>
  </si>
  <si>
    <t>볼보로스</t>
    <phoneticPr fontId="1" type="noConversion"/>
  </si>
  <si>
    <t>푸케푸케</t>
    <phoneticPr fontId="1" type="noConversion"/>
  </si>
  <si>
    <t>쿠루루야크</t>
    <phoneticPr fontId="1" type="noConversion"/>
  </si>
  <si>
    <t>도스쟈그라스</t>
    <phoneticPr fontId="1" type="noConversion"/>
  </si>
  <si>
    <t>몬스터 목록</t>
    <phoneticPr fontId="1" type="noConversion"/>
  </si>
  <si>
    <t>속성</t>
    <phoneticPr fontId="1" type="noConversion"/>
  </si>
  <si>
    <t>상태이상</t>
    <phoneticPr fontId="1" type="noConversion"/>
  </si>
  <si>
    <t>차이</t>
    <phoneticPr fontId="1" type="noConversion"/>
  </si>
  <si>
    <t>등록된 몬스터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</si>
</sst>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</cellXfs>
  <cellStyles count="1">
    <cellStyle name="표준" xfId="0" builtinId="0"/>
  </cellStyles>
  <dxfs count="5">
    <dxf>
      <font>
        <b val="0"/>
        <i/>
        <color rgb="FFFF0000"/>
      </font>
    </dxf>
    <dxf>
      <font>
        <b/>
        <i val="0"/>
        <color theme="4"/>
      </font>
    </dxf>
    <dxf>
      <font>
        <b val="0"/>
        <i/>
        <color rgb="FFFF0000"/>
      </font>
    </dxf>
    <dxf>
      <font>
        <b/>
        <i val="0"/>
        <color theme="4"/>
      </font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577C-CE29-44AD-AD94-786D78BC1EFA}">
  <dimension ref="A1:S40"/>
  <sheetViews>
    <sheetView tabSelected="1" zoomScaleNormal="100" workbookViewId="0">
      <selection activeCell="F4" sqref="F4:F7"/>
    </sheetView>
  </sheetViews>
  <sheetFormatPr defaultRowHeight="16.5" x14ac:dyDescent="0.3"/>
  <cols>
    <col min="1" max="1" width="9" style="8"/>
    <col min="2" max="3" width="17.625" style="8" customWidth="1"/>
    <col min="4" max="4" width="10.625" style="8" customWidth="1"/>
    <col min="5" max="5" width="5.625" style="8" customWidth="1"/>
    <col min="6" max="6" width="20.625" style="8" customWidth="1"/>
    <col min="7" max="7" width="9" style="8"/>
    <col min="8" max="8" width="7.625" style="9" customWidth="1"/>
    <col min="9" max="11" width="3.625" style="8" customWidth="1"/>
    <col min="12" max="12" width="10.625" style="8" customWidth="1"/>
    <col min="13" max="13" width="2.625" style="8" customWidth="1"/>
    <col min="14" max="14" width="7.625" style="8" customWidth="1"/>
    <col min="15" max="17" width="3.625" style="8" customWidth="1"/>
    <col min="18" max="18" width="10.625" style="9" customWidth="1"/>
    <col min="19" max="16384" width="9" style="8"/>
  </cols>
  <sheetData>
    <row r="1" spans="1:19" ht="50.1" customHeight="1" x14ac:dyDescent="0.3">
      <c r="B1" s="12"/>
      <c r="C1" s="12"/>
      <c r="E1" s="12"/>
      <c r="F1" s="12"/>
      <c r="H1" s="14"/>
      <c r="I1" s="12"/>
      <c r="J1" s="12"/>
      <c r="K1" s="12"/>
      <c r="L1" s="12"/>
      <c r="N1" s="12"/>
      <c r="O1" s="12"/>
      <c r="P1" s="12"/>
      <c r="Q1" s="12"/>
      <c r="R1" s="14"/>
    </row>
    <row r="2" spans="1:19" ht="30" customHeight="1" x14ac:dyDescent="0.3">
      <c r="A2" s="10"/>
      <c r="D2" s="11"/>
      <c r="E2" s="12"/>
      <c r="F2" s="12"/>
      <c r="H2" s="14"/>
      <c r="I2" s="12"/>
      <c r="J2" s="12"/>
      <c r="K2" s="12"/>
      <c r="L2" s="12"/>
      <c r="N2" s="12"/>
      <c r="O2" s="12"/>
      <c r="P2" s="12"/>
      <c r="Q2" s="12"/>
      <c r="R2" s="14"/>
    </row>
    <row r="3" spans="1:19" ht="30" customHeight="1" x14ac:dyDescent="0.3">
      <c r="A3" s="10"/>
      <c r="B3" s="24" t="s">
        <v>49</v>
      </c>
      <c r="C3" s="24"/>
      <c r="D3" s="7"/>
      <c r="E3" s="23" t="s">
        <v>45</v>
      </c>
      <c r="F3" s="23"/>
      <c r="G3" s="7"/>
      <c r="H3" s="23" t="s">
        <v>46</v>
      </c>
      <c r="I3" s="23"/>
      <c r="J3" s="23"/>
      <c r="K3" s="23"/>
      <c r="L3" s="21" t="s">
        <v>48</v>
      </c>
      <c r="M3" s="16"/>
      <c r="N3" s="23" t="s">
        <v>47</v>
      </c>
      <c r="O3" s="23"/>
      <c r="P3" s="23"/>
      <c r="Q3" s="23"/>
      <c r="R3" s="21" t="s">
        <v>48</v>
      </c>
      <c r="S3" s="11"/>
    </row>
    <row r="4" spans="1:19" ht="30" customHeight="1" x14ac:dyDescent="0.3">
      <c r="A4" s="10"/>
      <c r="B4" s="3" t="s">
        <v>12</v>
      </c>
      <c r="C4" s="3" t="s">
        <v>23</v>
      </c>
      <c r="D4" s="7"/>
      <c r="E4" s="22">
        <v>1</v>
      </c>
      <c r="F4" s="3"/>
      <c r="G4" s="7"/>
      <c r="H4" s="22" t="str">
        <f>INDEX(중간계산!$L$2:$M$6,MATCH(SMALL(중간계산!$Q$1:$Q$5, 1), 중간계산!$Q$1:$Q$5, 0),1)</f>
        <v>화</v>
      </c>
      <c r="I4" s="4">
        <f>IF(
    INDEX(중간계산!$L$2:$M$6,MATCH(SMALL(중간계산!$Q$1:$Q$5, 1), 중간계산!$Q$1:$Q$5, 0),2) &gt;= 중간계산!L$14,
    1,
    IF(
        INT(
            INDEX(중간계산!$L$2:$M$6,MATCH(SMALL(중간계산!$Q$1:$Q$5, 1), 중간계산!$Q$1:$Q$5, 0),2)
        ) = 중간계산!L$14 - 1,
        MOD(
            INDEX(중간계산!$L$2:$M$6,MATCH(SMALL(중간계산!$Q$1:$Q$5, 1), 중간계산!$Q$1:$Q$5, 0),2), 1
        ),
        0
    )
)</f>
        <v>0</v>
      </c>
      <c r="J4" s="5">
        <f>IF(
    INDEX(중간계산!$L$2:$M$6,MATCH(SMALL(중간계산!$Q$1:$Q$5, 1), 중간계산!$Q$1:$Q$5, 0),2) &gt;= 중간계산!M$14,
    1,
    IF(
        INT(
            INDEX(중간계산!$L$2:$M$6,MATCH(SMALL(중간계산!$Q$1:$Q$5, 1), 중간계산!$Q$1:$Q$5, 0),2)
        ) = 중간계산!M$14 - 1,
        MOD(
            INDEX(중간계산!$L$2:$M$6,MATCH(SMALL(중간계산!$Q$1:$Q$5, 1), 중간계산!$Q$1:$Q$5, 0),2), 1
        ),
        0
    )
)</f>
        <v>0</v>
      </c>
      <c r="K4" s="5">
        <f>IF(
    INDEX(중간계산!$L$2:$M$6,MATCH(SMALL(중간계산!$Q$1:$Q$5, 1), 중간계산!$Q$1:$Q$5, 0),2) &gt;= 중간계산!N$14,
    1,
    IF(
        INT(
            INDEX(중간계산!$L$2:$M$6,MATCH(SMALL(중간계산!$Q$1:$Q$5, 1), 중간계산!$Q$1:$Q$5, 0),2)
        ) = 중간계산!N$14 - 1,
        MOD(
            INDEX(중간계산!$L$2:$M$6,MATCH(SMALL(중간계산!$Q$1:$Q$5, 1), 중간계산!$Q$1:$Q$5, 0),2), 1
        ),
        0
    )
)</f>
        <v>0</v>
      </c>
      <c r="L4" s="3">
        <f>INDEX(중간계산!$L$2:$M$6,MATCH(SMALL(중간계산!$Q$1:$Q$5, 1), 중간계산!$Q$1:$Q$5, 0),2) - INDEX(중간계산!$L$2:$M$6,MATCH(SMALL(중간계산!$Q$1:$Q$5, 1), 중간계산!$Q$1:$Q$5, 0),2)</f>
        <v>0</v>
      </c>
      <c r="M4" s="17"/>
      <c r="N4" s="22" t="str">
        <f>INDEX(중간계산!$N$2:$O$6,MATCH(SMALL(중간계산!$R$1:$R$5, 1), 중간계산!$R$1:$R$5, 0),1)</f>
        <v>독</v>
      </c>
      <c r="O4" s="18">
        <f>IF(
    INDEX(중간계산!$N$2:$O$6,MATCH(SMALL(중간계산!$R$1:$R$5, 1), 중간계산!$R$1:$R$5, 0),2) &gt;= 중간계산!L$14,
    1,
    IF(
        INT(
            INDEX(중간계산!$N$2:$O$6,MATCH(SMALL(중간계산!$R$1:$R$5, 1), 중간계산!$R$1:$R$5, 0),2)
        ) = 중간계산!L$14 - 1,
        MOD(
            INDEX(중간계산!$N$2:$O$6,MATCH(SMALL(중간계산!$R$1:$R$5, 1), 중간계산!$R$1:$R$5, 0),2), 1
        ),
        0
    )
)</f>
        <v>0</v>
      </c>
      <c r="P4" s="19">
        <f>IF(
    INDEX(중간계산!$N$2:$O$6,MATCH(SMALL(중간계산!$R$1:$R$5, 1), 중간계산!$R$1:$R$5, 0),2) &gt;= 중간계산!M$14,
    1,
    IF(
        INT(
            INDEX(중간계산!$N$2:$O$6,MATCH(SMALL(중간계산!$R$1:$R$5, 1), 중간계산!$R$1:$R$5, 0),2)
        ) = 중간계산!M$14 - 1,
        MOD(
            INDEX(중간계산!$N$2:$O$6,MATCH(SMALL(중간계산!$R$1:$R$5, 1), 중간계산!$R$1:$R$5, 0),2), 1
        ),
        0
    )
)</f>
        <v>0</v>
      </c>
      <c r="Q4" s="19">
        <f>IF(
    INDEX(중간계산!$N$2:$O$6,MATCH(SMALL(중간계산!$R$1:$R$5, 1), 중간계산!$R$1:$R$5, 0),2) &gt;= 중간계산!N$14,
    1,
    IF(
        INT(
            INDEX(중간계산!$N$2:$O$6,MATCH(SMALL(중간계산!$R$1:$R$5, 1), 중간계산!$R$1:$R$5, 0),2)
        ) = 중간계산!N$14 - 1,
        MOD(
            INDEX(중간계산!$N$2:$O$6,MATCH(SMALL(중간계산!$R$1:$R$5, 1), 중간계산!$R$1:$R$5, 0),2), 1
        ),
        0
    )
)</f>
        <v>0</v>
      </c>
      <c r="R4" s="3">
        <f xml:space="preserve"> INDEX(중간계산!$N$2:$O$6,MATCH(SMALL(중간계산!$R$1:$R$5, 1), 중간계산!$R$1:$R$5, 0),2)- INDEX(중간계산!$N$2:$O$6,MATCH(SMALL(중간계산!$R$1:$R$5, 1), 중간계산!$R$1:$R$5, 0),2)</f>
        <v>0</v>
      </c>
      <c r="S4" s="11"/>
    </row>
    <row r="5" spans="1:19" ht="30" customHeight="1" x14ac:dyDescent="0.3">
      <c r="A5" s="10"/>
      <c r="B5" s="3" t="s">
        <v>19</v>
      </c>
      <c r="C5" s="3" t="s">
        <v>41</v>
      </c>
      <c r="D5" s="7"/>
      <c r="E5" s="22">
        <v>2</v>
      </c>
      <c r="F5" s="3"/>
      <c r="G5" s="7"/>
      <c r="H5" s="22" t="str">
        <f>INDEX(중간계산!$L$2:$M$6,MATCH(SMALL(중간계산!$Q$1:$Q$5, 2), 중간계산!$Q$1:$Q$5, 0),1)</f>
        <v>수</v>
      </c>
      <c r="I5" s="4">
        <f>IF(
    INDEX(중간계산!$L$2:$M$6,MATCH(SMALL(중간계산!$Q$1:$Q$5, 2), 중간계산!$Q$1:$Q$5, 0),2) &gt;= 중간계산!L$14,
    1,
    IF(
        INT(
            INDEX(중간계산!$L$2:$M$6,MATCH(SMALL(중간계산!$Q$1:$Q$5, 2), 중간계산!$Q$1:$Q$5, 0),2)
        ) = 중간계산!L$14 - 1,
        MOD(
            INDEX(중간계산!$L$2:$M$6,MATCH(SMALL(중간계산!$Q$1:$Q$5, 2), 중간계산!$Q$1:$Q$5, 0),2), 1
        ),
        0
    )
)</f>
        <v>0</v>
      </c>
      <c r="J5" s="5">
        <f>IF(
    INDEX(중간계산!$L$2:$M$6,MATCH(SMALL(중간계산!$Q$1:$Q$5, 2), 중간계산!$Q$1:$Q$5, 0),2) &gt;= 중간계산!M$14,
    1,
    IF(
        INT(
            INDEX(중간계산!$L$2:$M$6,MATCH(SMALL(중간계산!$Q$1:$Q$5, 2), 중간계산!$Q$1:$Q$5, 0),2)
        ) = 중간계산!M$14 - 1,
        MOD(
            INDEX(중간계산!$L$2:$M$6,MATCH(SMALL(중간계산!$Q$1:$Q$5, 2), 중간계산!$Q$1:$Q$5, 0),2), 1
        ),
        0
    )
)</f>
        <v>0</v>
      </c>
      <c r="K5" s="5">
        <f>IF(
    INDEX(중간계산!$L$2:$M$6,MATCH(SMALL(중간계산!$Q$1:$Q$5, 2), 중간계산!$Q$1:$Q$5, 0),2) &gt;= 중간계산!N$14,
    1,
    IF(
        INT(
            INDEX(중간계산!$L$2:$M$6,MATCH(SMALL(중간계산!$Q$1:$Q$5, 2), 중간계산!$Q$1:$Q$5, 0),2)
        ) = 중간계산!N$14 - 1,
        MOD(
            INDEX(중간계산!$L$2:$M$6,MATCH(SMALL(중간계산!$Q$1:$Q$5, 2), 중간계산!$Q$1:$Q$5, 0),2), 1
        ),
        0
    )
)</f>
        <v>0</v>
      </c>
      <c r="L5" s="3">
        <f>INDEX(중간계산!$L$2:$M$6,MATCH(SMALL(중간계산!$Q$1:$Q$5, 2), 중간계산!$Q$1:$Q$5, 0),2) - INDEX(중간계산!$L$2:$M$6,MATCH(SMALL(중간계산!$Q$1:$Q$5, 1), 중간계산!$Q$1:$Q$5, 0),2)</f>
        <v>0</v>
      </c>
      <c r="M5" s="17"/>
      <c r="N5" s="22" t="str">
        <f>INDEX(중간계산!$N$2:$O$6,MATCH(SMALL(중간계산!$R$1:$R$5, 2), 중간계산!$R$1:$R$5, 0),1)</f>
        <v>수면</v>
      </c>
      <c r="O5" s="18">
        <f>IF(
    INDEX(중간계산!$N$2:$O$6,MATCH(SMALL(중간계산!$R$1:$R$5, 2), 중간계산!$R$1:$R$5, 0),2) &gt;= 중간계산!L$14,
    1,
    IF(
        INT(
            INDEX(중간계산!$N$2:$O$6,MATCH(SMALL(중간계산!$R$1:$R$5, 2), 중간계산!$R$1:$R$5, 0),2)
        ) = 중간계산!L$14 - 1,
        MOD(
            INDEX(중간계산!$N$2:$O$6,MATCH(SMALL(중간계산!$R$1:$R$5, 2), 중간계산!$R$1:$R$5, 0),2), 1
        ),
        0
    )
)</f>
        <v>0</v>
      </c>
      <c r="P5" s="19">
        <f>IF(
    INDEX(중간계산!$N$2:$O$6,MATCH(SMALL(중간계산!$R$1:$R$5, 2), 중간계산!$R$1:$R$5, 0),2) &gt;= 중간계산!M$14,
    1,
    IF(
        INT(
            INDEX(중간계산!$N$2:$O$6,MATCH(SMALL(중간계산!$R$1:$R$5, 2), 중간계산!$R$1:$R$5, 0),2)
        ) = 중간계산!M$14 - 1,
        MOD(
            INDEX(중간계산!$N$2:$O$6,MATCH(SMALL(중간계산!$R$1:$R$5, 2), 중간계산!$R$1:$R$5, 0),2), 1
        ),
        0
    )
)</f>
        <v>0</v>
      </c>
      <c r="Q5" s="19">
        <f>IF(
    INDEX(중간계산!$N$2:$O$6,MATCH(SMALL(중간계산!$R$1:$R$5, 2), 중간계산!$R$1:$R$5, 0),2) &gt;= 중간계산!N$14,
    1,
    IF(
        INT(
            INDEX(중간계산!$N$2:$O$6,MATCH(SMALL(중간계산!$R$1:$R$5, 2), 중간계산!$R$1:$R$5, 0),2)
        ) = 중간계산!N$14 - 1,
        MOD(
            INDEX(중간계산!$N$2:$O$6,MATCH(SMALL(중간계산!$R$1:$R$5, 2), 중간계산!$R$1:$R$5, 0),2), 1
        ),
        0
    )
)</f>
        <v>0</v>
      </c>
      <c r="R5" s="3">
        <f xml:space="preserve"> INDEX(중간계산!$N$2:$O$6,MATCH(SMALL(중간계산!$R$1:$R$5,2), 중간계산!$R$1:$R$5, 0),2)- INDEX(중간계산!$N$2:$O$6,MATCH(SMALL(중간계산!$R$1:$R$5, 1), 중간계산!$R$1:$R$5, 0),2)</f>
        <v>0</v>
      </c>
      <c r="S5" s="11"/>
    </row>
    <row r="6" spans="1:19" ht="30" customHeight="1" x14ac:dyDescent="0.3">
      <c r="A6" s="10"/>
      <c r="B6" s="3" t="s">
        <v>26</v>
      </c>
      <c r="C6" s="3" t="s">
        <v>38</v>
      </c>
      <c r="D6" s="7"/>
      <c r="E6" s="22">
        <v>3</v>
      </c>
      <c r="F6" s="3"/>
      <c r="G6" s="7"/>
      <c r="H6" s="22" t="str">
        <f>INDEX(중간계산!$L$2:$M$6,MATCH(SMALL(중간계산!$Q$1:$Q$5, 3), 중간계산!$Q$1:$Q$5, 0),1)</f>
        <v>뇌</v>
      </c>
      <c r="I6" s="4">
        <f>IF(
    INDEX(중간계산!$L$2:$M$6,MATCH(SMALL(중간계산!$Q$1:$Q$5, 3), 중간계산!$Q$1:$Q$5, 0),2) &gt;= 중간계산!L$14,
    1,
    IF(
        INT(
            INDEX(중간계산!$L$2:$M$6,MATCH(SMALL(중간계산!$Q$1:$Q$5, 3), 중간계산!$Q$1:$Q$5, 0),2)
        ) = 중간계산!L$14 - 1,
        MOD(
            INDEX(중간계산!$L$2:$M$6,MATCH(SMALL(중간계산!$Q$1:$Q$5, 3), 중간계산!$Q$1:$Q$5, 0),2), 1
        ),
        0
    )
)</f>
        <v>0</v>
      </c>
      <c r="J6" s="5">
        <f>IF(
    INDEX(중간계산!$L$2:$M$6,MATCH(SMALL(중간계산!$Q$1:$Q$5, 3), 중간계산!$Q$1:$Q$5, 0),2) &gt;= 중간계산!M$14,
    1,
    IF(
        INT(
            INDEX(중간계산!$L$2:$M$6,MATCH(SMALL(중간계산!$Q$1:$Q$5, 3), 중간계산!$Q$1:$Q$5, 0),2)
        ) = 중간계산!M$14 - 1,
        MOD(
            INDEX(중간계산!$L$2:$M$6,MATCH(SMALL(중간계산!$Q$1:$Q$5, 3), 중간계산!$Q$1:$Q$5, 0),2), 1
        ),
        0
    )
)</f>
        <v>0</v>
      </c>
      <c r="K6" s="5">
        <f>IF(
    INDEX(중간계산!$L$2:$M$6,MATCH(SMALL(중간계산!$Q$1:$Q$5, 3), 중간계산!$Q$1:$Q$5, 0),2) &gt;= 중간계산!N$14,
    1,
    IF(
        INT(
            INDEX(중간계산!$L$2:$M$6,MATCH(SMALL(중간계산!$Q$1:$Q$5, 3), 중간계산!$Q$1:$Q$5, 0),2)
        ) = 중간계산!N$14 - 1,
        MOD(
            INDEX(중간계산!$L$2:$M$6,MATCH(SMALL(중간계산!$Q$1:$Q$5, 3), 중간계산!$Q$1:$Q$5, 0),2), 1
        ),
        0
    )
)</f>
        <v>0</v>
      </c>
      <c r="L6" s="3">
        <f>INDEX(중간계산!$L$2:$M$6,MATCH(SMALL(중간계산!$Q$1:$Q$5, 3), 중간계산!$Q$1:$Q$5, 0),2) - INDEX(중간계산!$L$2:$M$6,MATCH(SMALL(중간계산!$Q$1:$Q$5, 1), 중간계산!$Q$1:$Q$5, 0),2)</f>
        <v>0</v>
      </c>
      <c r="M6" s="17"/>
      <c r="N6" s="22" t="str">
        <f>INDEX(중간계산!$N$2:$O$6,MATCH(SMALL(중간계산!$R$1:$R$5, 3), 중간계산!$R$1:$R$5, 0),1)</f>
        <v>마비</v>
      </c>
      <c r="O6" s="18">
        <f>IF(
    INDEX(중간계산!$N$2:$O$6,MATCH(SMALL(중간계산!$R$1:$R$5, 3), 중간계산!$R$1:$R$5, 0),2) &gt;= 중간계산!L$14,
    1,
    IF(
        INT(
            INDEX(중간계산!$N$2:$O$6,MATCH(SMALL(중간계산!$R$1:$R$5, 3), 중간계산!$R$1:$R$5, 0),2)
        ) = 중간계산!L$14 - 1,
        MOD(
            INDEX(중간계산!$N$2:$O$6,MATCH(SMALL(중간계산!$R$1:$R$5, 3), 중간계산!$R$1:$R$5, 0),2), 1
        ),
        0
    )
)</f>
        <v>0</v>
      </c>
      <c r="P6" s="19">
        <f>IF(
    INDEX(중간계산!$N$2:$O$6,MATCH(SMALL(중간계산!$R$1:$R$5, 3), 중간계산!$R$1:$R$5, 0),2) &gt;= 중간계산!M$14,
    1,
    IF(
        INT(
            INDEX(중간계산!$N$2:$O$6,MATCH(SMALL(중간계산!$R$1:$R$5, 3), 중간계산!$R$1:$R$5, 0),2)
        ) = 중간계산!M$14 - 1,
        MOD(
            INDEX(중간계산!$N$2:$O$6,MATCH(SMALL(중간계산!$R$1:$R$5, 3), 중간계산!$R$1:$R$5, 0),2), 1
        ),
        0
    )
)</f>
        <v>0</v>
      </c>
      <c r="Q6" s="19">
        <f>IF(
    INDEX(중간계산!$N$2:$O$6,MATCH(SMALL(중간계산!$R$1:$R$5, 3), 중간계산!$R$1:$R$5, 0),2) &gt;= 중간계산!N$14,
    1,
    IF(
        INT(
            INDEX(중간계산!$N$2:$O$6,MATCH(SMALL(중간계산!$R$1:$R$5, 3), 중간계산!$R$1:$R$5, 0),2)
        ) = 중간계산!N$14 - 1,
        MOD(
            INDEX(중간계산!$N$2:$O$6,MATCH(SMALL(중간계산!$R$1:$R$5, 3), 중간계산!$R$1:$R$5, 0),2), 1
        ),
        0
    )
)</f>
        <v>0</v>
      </c>
      <c r="R6" s="3">
        <f xml:space="preserve"> INDEX(중간계산!$N$2:$O$6,MATCH(SMALL(중간계산!$R$1:$R$5, 3), 중간계산!$R$1:$R$5, 0),2)- INDEX(중간계산!$N$2:$O$6,MATCH(SMALL(중간계산!$R$1:$R$5, 1), 중간계산!$R$1:$R$5, 0),2)</f>
        <v>0</v>
      </c>
      <c r="S6" s="11"/>
    </row>
    <row r="7" spans="1:19" ht="30" customHeight="1" x14ac:dyDescent="0.3">
      <c r="A7" s="10"/>
      <c r="B7" s="3" t="s">
        <v>34</v>
      </c>
      <c r="C7" s="3" t="s">
        <v>31</v>
      </c>
      <c r="D7" s="7"/>
      <c r="E7" s="22">
        <v>4</v>
      </c>
      <c r="F7" s="3"/>
      <c r="G7" s="7"/>
      <c r="H7" s="22" t="str">
        <f>INDEX(중간계산!$L$2:$M$6,MATCH(SMALL(중간계산!$Q$1:$Q$5, 4), 중간계산!$Q$1:$Q$5, 0),1)</f>
        <v>빙</v>
      </c>
      <c r="I7" s="4">
        <f>IF(
    INDEX(중간계산!$L$2:$M$6,MATCH(SMALL(중간계산!$Q$1:$Q$5, 4), 중간계산!$Q$1:$Q$5, 0),2) &gt;= 중간계산!L$14,
    1,
    IF(
        INT(
            INDEX(중간계산!$L$2:$M$6,MATCH(SMALL(중간계산!$Q$1:$Q$5, 4), 중간계산!$Q$1:$Q$5, 0),2)
        ) = 중간계산!L$14 - 1,
        MOD(
            INDEX(중간계산!$L$2:$M$6,MATCH(SMALL(중간계산!$Q$1:$Q$5, 4), 중간계산!$Q$1:$Q$5, 0),2), 1
        ),
        0
    )
)</f>
        <v>0</v>
      </c>
      <c r="J7" s="5">
        <f>IF(
    INDEX(중간계산!$L$2:$M$6,MATCH(SMALL(중간계산!$Q$1:$Q$5, 4), 중간계산!$Q$1:$Q$5, 0),2) &gt;= 중간계산!M$14,
    1,
    IF(
        INT(
            INDEX(중간계산!$L$2:$M$6,MATCH(SMALL(중간계산!$Q$1:$Q$5, 4), 중간계산!$Q$1:$Q$5, 0),2)
        ) = 중간계산!M$14 - 1,
        MOD(
            INDEX(중간계산!$L$2:$M$6,MATCH(SMALL(중간계산!$Q$1:$Q$5, 4), 중간계산!$Q$1:$Q$5, 0),2), 1
        ),
        0
    )
)</f>
        <v>0</v>
      </c>
      <c r="K7" s="5">
        <f>IF(
    INDEX(중간계산!$L$2:$M$6,MATCH(SMALL(중간계산!$Q$1:$Q$5, 4), 중간계산!$Q$1:$Q$5, 0),2) &gt;= 중간계산!N$14,
    1,
    IF(
        INT(
            INDEX(중간계산!$L$2:$M$6,MATCH(SMALL(중간계산!$Q$1:$Q$5, 4), 중간계산!$Q$1:$Q$5, 0),2)
        ) = 중간계산!N$14 - 1,
        MOD(
            INDEX(중간계산!$L$2:$M$6,MATCH(SMALL(중간계산!$Q$1:$Q$5, 4), 중간계산!$Q$1:$Q$5, 0),2), 1
        ),
        0
    )
)</f>
        <v>0</v>
      </c>
      <c r="L7" s="3">
        <f>INDEX(중간계산!$L$2:$M$6,MATCH(SMALL(중간계산!$Q$1:$Q$5, 4), 중간계산!$Q$1:$Q$5, 0),2) - INDEX(중간계산!$L$2:$M$6,MATCH(SMALL(중간계산!$Q$1:$Q$5, 1), 중간계산!$Q$1:$Q$5, 0),2)</f>
        <v>0</v>
      </c>
      <c r="M7" s="7"/>
      <c r="N7" s="22" t="str">
        <f>INDEX(중간계산!$N$2:$O$6,MATCH(SMALL(중간계산!$R$1:$R$5, 4), 중간계산!$R$1:$R$5, 0),1)</f>
        <v>폭파</v>
      </c>
      <c r="O7" s="18">
        <f>IF(
    INDEX(중간계산!$N$2:$O$6,MATCH(SMALL(중간계산!$R$1:$R$5, 4), 중간계산!$R$1:$R$5, 0),2) &gt;= 중간계산!L$14,
    1,
    IF(
        INT(
            INDEX(중간계산!$N$2:$O$6,MATCH(SMALL(중간계산!$R$1:$R$5, 4), 중간계산!$R$1:$R$5, 0),2)
        ) = 중간계산!L$14 - 1,
        MOD(
            INDEX(중간계산!$N$2:$O$6,MATCH(SMALL(중간계산!$R$1:$R$5, 4), 중간계산!$R$1:$R$5, 0),2), 1
        ),
        0
    )
)</f>
        <v>0</v>
      </c>
      <c r="P7" s="19">
        <f>IF(
    INDEX(중간계산!$N$2:$O$6,MATCH(SMALL(중간계산!$R$1:$R$5, 4), 중간계산!$R$1:$R$5, 0),2) &gt;= 중간계산!M$14,
    1,
    IF(
        INT(
            INDEX(중간계산!$N$2:$O$6,MATCH(SMALL(중간계산!$R$1:$R$5, 4), 중간계산!$R$1:$R$5, 0),2)
        ) = 중간계산!M$14 - 1,
        MOD(
            INDEX(중간계산!$N$2:$O$6,MATCH(SMALL(중간계산!$R$1:$R$5, 4), 중간계산!$R$1:$R$5, 0),2), 1
        ),
        0
    )
)</f>
        <v>0</v>
      </c>
      <c r="Q7" s="19">
        <f>IF(
    INDEX(중간계산!$N$2:$O$6,MATCH(SMALL(중간계산!$R$1:$R$5, 4), 중간계산!$R$1:$R$5, 0),2) &gt;= 중간계산!N$14,
    1,
    IF(
        INT(
            INDEX(중간계산!$N$2:$O$6,MATCH(SMALL(중간계산!$R$1:$R$5, 4), 중간계산!$R$1:$R$5, 0),2)
        ) = 중간계산!N$14 - 1,
        MOD(
            INDEX(중간계산!$N$2:$O$6,MATCH(SMALL(중간계산!$R$1:$R$5, 4), 중간계산!$R$1:$R$5, 0),2), 1
        ),
        0
    )
)</f>
        <v>0</v>
      </c>
      <c r="R7" s="3">
        <f xml:space="preserve"> INDEX(중간계산!$N$2:$O$6,MATCH(SMALL(중간계산!$R$1:$R$5, 4), 중간계산!$R$1:$R$5, 0),2)- INDEX(중간계산!$N$2:$O$6,MATCH(SMALL(중간계산!$R$1:$R$5, 1), 중간계산!$R$1:$R$5, 0),2)</f>
        <v>0</v>
      </c>
      <c r="S7" s="11"/>
    </row>
    <row r="8" spans="1:19" ht="30" customHeight="1" x14ac:dyDescent="0.3">
      <c r="A8" s="10"/>
      <c r="B8" s="3" t="s">
        <v>44</v>
      </c>
      <c r="C8" s="3" t="s">
        <v>22</v>
      </c>
      <c r="D8" s="7"/>
      <c r="E8" s="22">
        <v>5</v>
      </c>
      <c r="F8" s="3"/>
      <c r="G8" s="7"/>
      <c r="H8" s="22" t="str">
        <f>INDEX(중간계산!$L$2:$M$6,MATCH(SMALL(중간계산!$Q$1:$Q$5, 5), 중간계산!$Q$1:$Q$5, 0),1)</f>
        <v>용</v>
      </c>
      <c r="I8" s="4">
        <f>IF(
    INDEX(중간계산!$L$2:$M$6,MATCH(SMALL(중간계산!$Q$1:$Q$5, 5), 중간계산!$Q$1:$Q$5, 0),2) &gt;= 중간계산!L$14,
    1,
    IF(
        INT(
            INDEX(중간계산!$L$2:$M$6,MATCH(SMALL(중간계산!$Q$1:$Q$5, 5), 중간계산!$Q$1:$Q$5, 0),2)
        ) = 중간계산!L$14 - 1,
        MOD(
            INDEX(중간계산!$L$2:$M$6,MATCH(SMALL(중간계산!$Q$1:$Q$5, 5), 중간계산!$Q$1:$Q$5, 0),2), 1
        ),
        0
    )
)</f>
        <v>0</v>
      </c>
      <c r="J8" s="5">
        <f>IF(
    INDEX(중간계산!$L$2:$M$6,MATCH(SMALL(중간계산!$Q$1:$Q$5, 5), 중간계산!$Q$1:$Q$5, 0),2) &gt;= 중간계산!M$14,
    1,
    IF(
        INT(
            INDEX(중간계산!$L$2:$M$6,MATCH(SMALL(중간계산!$Q$1:$Q$5, 5), 중간계산!$Q$1:$Q$5, 0),2)
        ) = 중간계산!M$14 - 1,
        MOD(
            INDEX(중간계산!$L$2:$M$6,MATCH(SMALL(중간계산!$Q$1:$Q$5, 5), 중간계산!$Q$1:$Q$5, 0),2), 1
        ),
        0
    )
)</f>
        <v>0</v>
      </c>
      <c r="K8" s="5">
        <f>IF(
    INDEX(중간계산!$L$2:$M$6,MATCH(SMALL(중간계산!$Q$1:$Q$5, 5), 중간계산!$Q$1:$Q$5, 0),2) &gt;= 중간계산!N$14,
    1,
    IF(
        INT(
            INDEX(중간계산!$L$2:$M$6,MATCH(SMALL(중간계산!$Q$1:$Q$5, 5), 중간계산!$Q$1:$Q$5, 0),2)
        ) = 중간계산!N$14 - 1,
        MOD(
            INDEX(중간계산!$L$2:$M$6,MATCH(SMALL(중간계산!$Q$1:$Q$5, 5), 중간계산!$Q$1:$Q$5, 0),2), 1
        ),
        0
    )
)</f>
        <v>0</v>
      </c>
      <c r="L8" s="3">
        <f>INDEX(중간계산!$L$2:$M$6,MATCH(SMALL(중간계산!$Q$1:$Q$5, 5), 중간계산!$Q$1:$Q$5, 0),2) - INDEX(중간계산!$L$2:$M$6,MATCH(SMALL(중간계산!$Q$1:$Q$5, 1), 중간계산!$Q$1:$Q$5, 0),2)</f>
        <v>0</v>
      </c>
      <c r="M8" s="7"/>
      <c r="N8" s="22" t="str">
        <f>INDEX(중간계산!$N$2:$O$6,MATCH(SMALL(중간계산!$R$1:$R$5, 5), 중간계산!$R$1:$R$5, 0),1)</f>
        <v>기절</v>
      </c>
      <c r="O8" s="18">
        <f>IF(
    INDEX(중간계산!$N$2:$O$6,MATCH(SMALL(중간계산!$R$1:$R$5, 5), 중간계산!$R$1:$R$5, 0),2) &gt;= 중간계산!L$14,
    1,
    IF(
        INT(
            INDEX(중간계산!$N$2:$O$6,MATCH(SMALL(중간계산!$R$1:$R$5, 5), 중간계산!$R$1:$R$5, 0),2)
        ) = 중간계산!L$14 - 1,
        MOD(
            INDEX(중간계산!$N$2:$O$6,MATCH(SMALL(중간계산!$R$1:$R$5, 5), 중간계산!$R$1:$R$5, 0),2), 1
        ),
        0
    )
)</f>
        <v>0</v>
      </c>
      <c r="P8" s="19">
        <f>IF(
    INDEX(중간계산!$N$2:$O$6,MATCH(SMALL(중간계산!$R$1:$R$5, 5), 중간계산!$R$1:$R$5, 0),2) &gt;= 중간계산!M$14,
    1,
    IF(
        INT(
            INDEX(중간계산!$N$2:$O$6,MATCH(SMALL(중간계산!$R$1:$R$5, 5), 중간계산!$R$1:$R$5, 0),2)
        ) = 중간계산!M$14 - 1,
        MOD(
            INDEX(중간계산!$N$2:$O$6,MATCH(SMALL(중간계산!$R$1:$R$5, 5), 중간계산!$R$1:$R$5, 0),2), 1
        ),
        0
    )
)</f>
        <v>0</v>
      </c>
      <c r="Q8" s="19">
        <f>IF(
    INDEX(중간계산!$N$2:$O$6,MATCH(SMALL(중간계산!$R$1:$R$5, 5), 중간계산!$R$1:$R$5, 0),2) &gt;= 중간계산!N$14,
    1,
    IF(
        INT(
            INDEX(중간계산!$N$2:$O$6,MATCH(SMALL(중간계산!$R$1:$R$5, 5), 중간계산!$R$1:$R$5, 0),2)
        ) = 중간계산!N$14 - 1,
        MOD(
            INDEX(중간계산!$N$2:$O$6,MATCH(SMALL(중간계산!$R$1:$R$5, 5), 중간계산!$R$1:$R$5, 0),2), 1
        ),
        0
    )
)</f>
        <v>0</v>
      </c>
      <c r="R8" s="3">
        <f xml:space="preserve"> INDEX(중간계산!$N$2:$O$6,MATCH(SMALL(중간계산!$R$1:$R$5, 5), 중간계산!$R$1:$R$5, 0),2)- INDEX(중간계산!$N$2:$O$6,MATCH(SMALL(중간계산!$R$1:$R$5, 1), 중간계산!$R$1:$R$5, 0),2)</f>
        <v>0</v>
      </c>
      <c r="S8" s="11"/>
    </row>
    <row r="9" spans="1:19" ht="30" customHeight="1" x14ac:dyDescent="0.3">
      <c r="A9" s="10"/>
      <c r="B9" s="3" t="s">
        <v>29</v>
      </c>
      <c r="C9" s="3" t="s">
        <v>14</v>
      </c>
      <c r="D9" s="7"/>
      <c r="E9" s="22">
        <v>6</v>
      </c>
      <c r="F9" s="3"/>
      <c r="G9" s="11"/>
      <c r="H9" s="15"/>
      <c r="I9" s="13"/>
      <c r="J9" s="13"/>
      <c r="K9" s="13"/>
      <c r="L9" s="13"/>
      <c r="N9" s="13"/>
      <c r="O9" s="13"/>
      <c r="P9" s="13"/>
      <c r="Q9" s="13"/>
      <c r="R9" s="15"/>
    </row>
    <row r="10" spans="1:19" ht="30" customHeight="1" x14ac:dyDescent="0.3">
      <c r="A10" s="10"/>
      <c r="B10" s="3" t="s">
        <v>20</v>
      </c>
      <c r="C10" s="3" t="s">
        <v>15</v>
      </c>
      <c r="D10" s="7"/>
      <c r="E10" s="22">
        <v>7</v>
      </c>
      <c r="F10" s="3"/>
      <c r="G10" s="11"/>
    </row>
    <row r="11" spans="1:19" ht="30" customHeight="1" x14ac:dyDescent="0.3">
      <c r="A11" s="10"/>
      <c r="B11" s="3" t="s">
        <v>33</v>
      </c>
      <c r="C11" s="3" t="s">
        <v>27</v>
      </c>
      <c r="D11" s="7"/>
      <c r="E11" s="22">
        <v>8</v>
      </c>
      <c r="F11" s="3"/>
      <c r="G11" s="11"/>
    </row>
    <row r="12" spans="1:19" ht="30" customHeight="1" x14ac:dyDescent="0.3">
      <c r="A12" s="10"/>
      <c r="B12" s="3" t="s">
        <v>32</v>
      </c>
      <c r="C12" s="3" t="s">
        <v>40</v>
      </c>
      <c r="D12" s="7"/>
      <c r="E12" s="22">
        <v>9</v>
      </c>
      <c r="F12" s="3"/>
      <c r="G12" s="11"/>
    </row>
    <row r="13" spans="1:19" ht="30" customHeight="1" x14ac:dyDescent="0.3">
      <c r="A13" s="10"/>
      <c r="B13" s="3" t="s">
        <v>30</v>
      </c>
      <c r="C13" s="3" t="s">
        <v>36</v>
      </c>
      <c r="D13" s="7"/>
      <c r="E13" s="22">
        <v>10</v>
      </c>
      <c r="F13" s="3"/>
      <c r="G13" s="11"/>
    </row>
    <row r="14" spans="1:19" ht="30" customHeight="1" x14ac:dyDescent="0.3">
      <c r="A14" s="10"/>
      <c r="B14" s="3" t="s">
        <v>21</v>
      </c>
      <c r="C14" s="3" t="s">
        <v>43</v>
      </c>
      <c r="D14" s="7"/>
      <c r="E14" s="22">
        <v>11</v>
      </c>
      <c r="F14" s="3"/>
      <c r="G14" s="11"/>
    </row>
    <row r="15" spans="1:19" ht="30" customHeight="1" x14ac:dyDescent="0.3">
      <c r="A15" s="10"/>
      <c r="B15" s="3" t="s">
        <v>37</v>
      </c>
      <c r="C15" s="3" t="s">
        <v>17</v>
      </c>
      <c r="D15" s="7"/>
      <c r="E15" s="22">
        <v>12</v>
      </c>
      <c r="F15" s="3"/>
      <c r="G15" s="11"/>
    </row>
    <row r="16" spans="1:19" ht="30" customHeight="1" x14ac:dyDescent="0.3">
      <c r="A16" s="10"/>
      <c r="B16" s="3" t="s">
        <v>25</v>
      </c>
      <c r="C16" s="3" t="s">
        <v>28</v>
      </c>
      <c r="D16" s="7"/>
      <c r="E16" s="22">
        <v>13</v>
      </c>
      <c r="F16" s="3"/>
      <c r="G16" s="11"/>
    </row>
    <row r="17" spans="1:7" ht="30" customHeight="1" x14ac:dyDescent="0.3">
      <c r="A17" s="10"/>
      <c r="B17" s="3" t="s">
        <v>13</v>
      </c>
      <c r="C17" s="3" t="s">
        <v>18</v>
      </c>
      <c r="D17" s="7"/>
      <c r="E17" s="22">
        <v>14</v>
      </c>
      <c r="F17" s="3"/>
      <c r="G17" s="11"/>
    </row>
    <row r="18" spans="1:7" ht="30" customHeight="1" x14ac:dyDescent="0.3">
      <c r="A18" s="10"/>
      <c r="B18" s="3" t="s">
        <v>24</v>
      </c>
      <c r="C18" s="3" t="s">
        <v>39</v>
      </c>
      <c r="D18" s="7"/>
      <c r="E18" s="22">
        <v>15</v>
      </c>
      <c r="F18" s="3"/>
      <c r="G18" s="11"/>
    </row>
    <row r="19" spans="1:7" ht="30" customHeight="1" x14ac:dyDescent="0.3">
      <c r="A19" s="10"/>
      <c r="B19" s="3" t="s">
        <v>16</v>
      </c>
      <c r="C19" s="3" t="s">
        <v>35</v>
      </c>
      <c r="D19" s="7"/>
      <c r="E19" s="22">
        <v>16</v>
      </c>
      <c r="F19" s="3"/>
      <c r="G19" s="11"/>
    </row>
    <row r="20" spans="1:7" ht="30" customHeight="1" x14ac:dyDescent="0.3">
      <c r="A20" s="10"/>
      <c r="B20" s="3" t="s">
        <v>11</v>
      </c>
      <c r="C20" s="3" t="s">
        <v>42</v>
      </c>
      <c r="D20" s="11"/>
      <c r="E20" s="13"/>
      <c r="F20" s="13"/>
    </row>
    <row r="21" spans="1:7" ht="30" customHeight="1" x14ac:dyDescent="0.3">
      <c r="A21" s="10"/>
      <c r="B21" s="13"/>
      <c r="C21" s="13"/>
    </row>
    <row r="22" spans="1:7" ht="30" customHeight="1" x14ac:dyDescent="0.3">
      <c r="A22" s="10"/>
    </row>
    <row r="23" spans="1:7" ht="30" customHeight="1" x14ac:dyDescent="0.3">
      <c r="A23" s="10"/>
    </row>
    <row r="24" spans="1:7" ht="30" customHeight="1" x14ac:dyDescent="0.3">
      <c r="A24" s="10"/>
    </row>
    <row r="25" spans="1:7" ht="30" customHeight="1" x14ac:dyDescent="0.3">
      <c r="A25" s="10"/>
    </row>
    <row r="26" spans="1:7" ht="30" customHeight="1" x14ac:dyDescent="0.3">
      <c r="A26" s="10"/>
    </row>
    <row r="27" spans="1:7" ht="30" customHeight="1" x14ac:dyDescent="0.3">
      <c r="A27" s="10"/>
    </row>
    <row r="28" spans="1:7" ht="30" customHeight="1" x14ac:dyDescent="0.3">
      <c r="A28" s="10"/>
    </row>
    <row r="29" spans="1:7" ht="30" customHeight="1" x14ac:dyDescent="0.3">
      <c r="A29" s="10"/>
    </row>
    <row r="30" spans="1:7" ht="30" customHeight="1" x14ac:dyDescent="0.3">
      <c r="A30" s="10"/>
    </row>
    <row r="31" spans="1:7" ht="30" customHeight="1" x14ac:dyDescent="0.3">
      <c r="A31" s="10"/>
    </row>
    <row r="32" spans="1:7" ht="30" customHeight="1" x14ac:dyDescent="0.3">
      <c r="A32" s="10"/>
    </row>
    <row r="33" spans="1:1" ht="30" customHeight="1" x14ac:dyDescent="0.3">
      <c r="A33" s="10"/>
    </row>
    <row r="34" spans="1:1" ht="30" customHeight="1" x14ac:dyDescent="0.3">
      <c r="A34" s="10"/>
    </row>
    <row r="35" spans="1:1" ht="30" customHeight="1" x14ac:dyDescent="0.3">
      <c r="A35" s="10"/>
    </row>
    <row r="36" spans="1:1" ht="30" customHeight="1" x14ac:dyDescent="0.3">
      <c r="A36" s="10"/>
    </row>
    <row r="37" spans="1:1" x14ac:dyDescent="0.3">
      <c r="A37" s="10"/>
    </row>
    <row r="38" spans="1:1" x14ac:dyDescent="0.3">
      <c r="A38" s="10"/>
    </row>
    <row r="39" spans="1:1" x14ac:dyDescent="0.3">
      <c r="A39" s="10"/>
    </row>
    <row r="40" spans="1:1" x14ac:dyDescent="0.3">
      <c r="A40" s="10"/>
    </row>
  </sheetData>
  <dataConsolidate/>
  <mergeCells count="4">
    <mergeCell ref="N3:Q3"/>
    <mergeCell ref="B3:C3"/>
    <mergeCell ref="E3:F3"/>
    <mergeCell ref="H3:K3"/>
  </mergeCells>
  <phoneticPr fontId="1" type="noConversion"/>
  <conditionalFormatting sqref="B4:C20">
    <cfRule type="expression" dxfId="4" priority="6">
      <formula>COUNTIF($F$4:$F$19,B4)</formula>
    </cfRule>
  </conditionalFormatting>
  <conditionalFormatting sqref="L4:L8">
    <cfRule type="expression" dxfId="3" priority="2" stopIfTrue="1">
      <formula>IF(L4=0,TRUE,FALSE)</formula>
    </cfRule>
    <cfRule type="expression" dxfId="2" priority="4">
      <formula>IF(L4,TRUE,FALSE)</formula>
    </cfRule>
  </conditionalFormatting>
  <conditionalFormatting sqref="R4:R8">
    <cfRule type="expression" dxfId="1" priority="1" stopIfTrue="1">
      <formula>IF(R4=0,TRUE,FALSE)</formula>
    </cfRule>
    <cfRule type="expression" dxfId="0" priority="3">
      <formula>IF(R4&lt;0,TRUE,FALSE)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DFFF1DA0-3DC6-4A6F-8A96-48DAE2343E42}">
            <x14:iconSet iconSet="3Stars" showValue="0">
              <x14:cfvo type="percent">
                <xm:f>0</xm:f>
              </x14:cfvo>
              <x14:cfvo type="num">
                <xm:f>0.5</xm:f>
              </x14:cfvo>
              <x14:cfvo type="num">
                <xm:f>1</xm:f>
              </x14:cfvo>
            </x14:iconSet>
          </x14:cfRule>
          <xm:sqref>I4:K8</xm:sqref>
        </x14:conditionalFormatting>
        <x14:conditionalFormatting xmlns:xm="http://schemas.microsoft.com/office/excel/2006/main">
          <x14:cfRule type="iconSet" priority="14" id="{B255D70A-D54F-4867-B97A-2F713E64F4A6}">
            <x14:iconSet iconSet="3Stars" showValue="0">
              <x14:cfvo type="percent">
                <xm:f>0</xm:f>
              </x14:cfvo>
              <x14:cfvo type="num">
                <xm:f>0.5</xm:f>
              </x14:cfvo>
              <x14:cfvo type="num">
                <xm:f>1</xm:f>
              </x14:cfvo>
            </x14:iconSet>
          </x14:cfRule>
          <xm:sqref>O4:Q8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CA3F6F-050B-4711-AE16-6B6B949946F5}">
          <x14:formula1>
            <xm:f>몬스터리스트!$A$2:$A$35</xm:f>
          </x14:formula1>
          <xm:sqref>F4:F19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55BC-7286-4309-AAE7-D0C87240D403}">
  <dimension ref="A1:K35"/>
  <sheetViews>
    <sheetView workbookViewId="0">
      <selection activeCell="C22" sqref="C22"/>
    </sheetView>
  </sheetViews>
  <sheetFormatPr defaultRowHeight="16.5" x14ac:dyDescent="0.3"/>
  <sheetData>
    <row r="1" spans="1:11" x14ac:dyDescent="0.3">
      <c r="A1" s="6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</row>
    <row r="2" spans="1:11" x14ac:dyDescent="0.3">
      <c r="A2" s="6" t="s">
        <v>12</v>
      </c>
      <c r="B2" s="20">
        <v>0</v>
      </c>
      <c r="C2" s="20">
        <v>1</v>
      </c>
      <c r="D2" s="20">
        <v>1</v>
      </c>
      <c r="E2" s="20">
        <v>3</v>
      </c>
      <c r="F2" s="20">
        <v>2</v>
      </c>
      <c r="G2" s="20">
        <v>1</v>
      </c>
      <c r="H2" s="20">
        <v>1</v>
      </c>
      <c r="I2" s="20">
        <v>1</v>
      </c>
      <c r="J2" s="20">
        <v>2</v>
      </c>
      <c r="K2" s="20">
        <v>2</v>
      </c>
    </row>
    <row r="3" spans="1:11" x14ac:dyDescent="0.3">
      <c r="A3" s="6" t="s">
        <v>19</v>
      </c>
      <c r="B3" s="20">
        <v>1</v>
      </c>
      <c r="C3" s="20">
        <v>1</v>
      </c>
      <c r="D3" s="20">
        <v>3</v>
      </c>
      <c r="E3" s="20">
        <v>1</v>
      </c>
      <c r="F3" s="20">
        <v>2</v>
      </c>
      <c r="G3" s="20">
        <v>2</v>
      </c>
      <c r="H3" s="20">
        <v>2</v>
      </c>
      <c r="I3" s="20">
        <v>2</v>
      </c>
      <c r="J3" s="20">
        <v>2</v>
      </c>
      <c r="K3" s="20">
        <v>2</v>
      </c>
    </row>
    <row r="4" spans="1:11" x14ac:dyDescent="0.3">
      <c r="A4" s="6" t="s">
        <v>26</v>
      </c>
      <c r="B4" s="20">
        <v>0</v>
      </c>
      <c r="C4" s="20">
        <v>2</v>
      </c>
      <c r="D4" s="20">
        <v>3</v>
      </c>
      <c r="E4" s="20">
        <v>2</v>
      </c>
      <c r="F4" s="20">
        <v>1</v>
      </c>
      <c r="G4" s="20">
        <v>3</v>
      </c>
      <c r="H4" s="20">
        <v>2</v>
      </c>
      <c r="I4" s="20">
        <v>2</v>
      </c>
      <c r="J4" s="20">
        <v>1</v>
      </c>
      <c r="K4" s="20">
        <v>2</v>
      </c>
    </row>
    <row r="5" spans="1:11" x14ac:dyDescent="0.3">
      <c r="A5" s="6" t="s">
        <v>34</v>
      </c>
      <c r="B5" s="20">
        <v>2</v>
      </c>
      <c r="C5" s="20">
        <v>3</v>
      </c>
      <c r="D5" s="20">
        <v>0</v>
      </c>
      <c r="E5" s="20">
        <v>2</v>
      </c>
      <c r="F5" s="20">
        <v>1</v>
      </c>
      <c r="G5" s="20">
        <v>2</v>
      </c>
      <c r="H5" s="20">
        <v>3</v>
      </c>
      <c r="I5" s="20">
        <v>1</v>
      </c>
      <c r="J5" s="20">
        <v>2</v>
      </c>
      <c r="K5" s="20">
        <v>2</v>
      </c>
    </row>
    <row r="6" spans="1:11" x14ac:dyDescent="0.3">
      <c r="A6" s="6" t="s">
        <v>44</v>
      </c>
      <c r="B6" s="20">
        <v>3</v>
      </c>
      <c r="C6" s="20">
        <v>0</v>
      </c>
      <c r="D6" s="20">
        <v>2</v>
      </c>
      <c r="E6" s="20">
        <v>2</v>
      </c>
      <c r="F6" s="20">
        <v>1</v>
      </c>
      <c r="G6" s="20">
        <v>3</v>
      </c>
      <c r="H6" s="20">
        <v>3</v>
      </c>
      <c r="I6" s="20">
        <v>3</v>
      </c>
      <c r="J6" s="20">
        <v>3</v>
      </c>
      <c r="K6" s="20">
        <v>3</v>
      </c>
    </row>
    <row r="7" spans="1:11" x14ac:dyDescent="0.3">
      <c r="A7" s="6" t="s">
        <v>29</v>
      </c>
      <c r="B7" s="20">
        <v>0</v>
      </c>
      <c r="C7" s="20">
        <v>2</v>
      </c>
      <c r="D7" s="20">
        <v>1</v>
      </c>
      <c r="E7" s="20">
        <v>3</v>
      </c>
      <c r="F7" s="20">
        <v>2</v>
      </c>
      <c r="G7" s="20">
        <v>2</v>
      </c>
      <c r="H7" s="20">
        <v>2</v>
      </c>
      <c r="I7" s="20">
        <v>3</v>
      </c>
      <c r="J7" s="20">
        <v>2</v>
      </c>
      <c r="K7" s="20">
        <v>1</v>
      </c>
    </row>
    <row r="8" spans="1:11" x14ac:dyDescent="0.3">
      <c r="A8" s="6" t="s">
        <v>20</v>
      </c>
      <c r="B8" s="20">
        <v>0</v>
      </c>
      <c r="C8" s="20">
        <v>2</v>
      </c>
      <c r="D8" s="20">
        <v>1</v>
      </c>
      <c r="E8" s="20">
        <v>3</v>
      </c>
      <c r="F8" s="20">
        <v>0</v>
      </c>
      <c r="G8" s="20">
        <v>2</v>
      </c>
      <c r="H8" s="20">
        <v>2</v>
      </c>
      <c r="I8" s="20">
        <v>3</v>
      </c>
      <c r="J8" s="20">
        <v>2</v>
      </c>
      <c r="K8" s="20">
        <v>1</v>
      </c>
    </row>
    <row r="9" spans="1:11" x14ac:dyDescent="0.3">
      <c r="A9" s="6" t="s">
        <v>33</v>
      </c>
      <c r="B9" s="20">
        <v>1</v>
      </c>
      <c r="C9" s="20">
        <v>1</v>
      </c>
      <c r="D9" s="20">
        <v>1</v>
      </c>
      <c r="E9" s="20">
        <v>2</v>
      </c>
      <c r="F9" s="20">
        <v>3</v>
      </c>
      <c r="G9" s="20">
        <v>2</v>
      </c>
      <c r="H9" s="20">
        <v>1</v>
      </c>
      <c r="I9" s="20">
        <v>2</v>
      </c>
      <c r="J9" s="20">
        <v>3</v>
      </c>
      <c r="K9" s="20">
        <v>2</v>
      </c>
    </row>
    <row r="10" spans="1:11" x14ac:dyDescent="0.3">
      <c r="A10" s="6" t="s">
        <v>32</v>
      </c>
      <c r="B10" s="20">
        <v>2</v>
      </c>
      <c r="C10" s="20">
        <v>1</v>
      </c>
      <c r="D10" s="20">
        <v>3</v>
      </c>
      <c r="E10" s="20">
        <v>0</v>
      </c>
      <c r="F10" s="20">
        <v>1</v>
      </c>
      <c r="G10" s="20">
        <v>3</v>
      </c>
      <c r="H10" s="20">
        <v>2</v>
      </c>
      <c r="I10" s="20">
        <v>2</v>
      </c>
      <c r="J10" s="20">
        <v>2</v>
      </c>
      <c r="K10" s="20">
        <v>2</v>
      </c>
    </row>
    <row r="11" spans="1:11" x14ac:dyDescent="0.3">
      <c r="A11" s="6" t="s">
        <v>30</v>
      </c>
      <c r="B11" s="20">
        <v>0</v>
      </c>
      <c r="C11" s="20">
        <v>1</v>
      </c>
      <c r="D11" s="20">
        <v>2</v>
      </c>
      <c r="E11" s="20">
        <v>1</v>
      </c>
      <c r="F11" s="20">
        <v>3</v>
      </c>
      <c r="G11" s="20">
        <v>1</v>
      </c>
      <c r="H11" s="20">
        <v>2</v>
      </c>
      <c r="I11" s="20">
        <v>2</v>
      </c>
      <c r="J11" s="20">
        <v>1</v>
      </c>
      <c r="K11" s="20">
        <v>2</v>
      </c>
    </row>
    <row r="12" spans="1:11" x14ac:dyDescent="0.3">
      <c r="A12" s="6" t="s">
        <v>21</v>
      </c>
      <c r="B12" s="20">
        <v>0</v>
      </c>
      <c r="C12" s="20">
        <v>1</v>
      </c>
      <c r="D12" s="20">
        <v>1</v>
      </c>
      <c r="E12" s="20">
        <v>2</v>
      </c>
      <c r="F12" s="20">
        <v>3</v>
      </c>
      <c r="G12" s="20">
        <v>1</v>
      </c>
      <c r="H12" s="20">
        <v>2</v>
      </c>
      <c r="I12" s="20">
        <v>2</v>
      </c>
      <c r="J12" s="20">
        <v>1</v>
      </c>
      <c r="K12" s="20">
        <v>2</v>
      </c>
    </row>
    <row r="13" spans="1:11" x14ac:dyDescent="0.3">
      <c r="A13" s="6" t="s">
        <v>37</v>
      </c>
      <c r="B13" s="20">
        <v>0</v>
      </c>
      <c r="C13" s="20">
        <v>1</v>
      </c>
      <c r="D13" s="20">
        <v>2</v>
      </c>
      <c r="E13" s="20">
        <v>1</v>
      </c>
      <c r="F13" s="20">
        <v>3</v>
      </c>
      <c r="G13" s="20">
        <v>1</v>
      </c>
      <c r="H13" s="20">
        <v>2</v>
      </c>
      <c r="I13" s="20">
        <v>2</v>
      </c>
      <c r="J13" s="20">
        <v>1</v>
      </c>
      <c r="K13" s="20">
        <v>3</v>
      </c>
    </row>
    <row r="14" spans="1:11" x14ac:dyDescent="0.3">
      <c r="A14" s="6" t="s">
        <v>25</v>
      </c>
      <c r="B14" s="20">
        <v>0</v>
      </c>
      <c r="C14" s="20">
        <v>1</v>
      </c>
      <c r="D14" s="20">
        <v>2</v>
      </c>
      <c r="E14" s="20">
        <v>1</v>
      </c>
      <c r="F14" s="20">
        <v>3</v>
      </c>
      <c r="G14" s="20">
        <v>1</v>
      </c>
      <c r="H14" s="20">
        <v>2</v>
      </c>
      <c r="I14" s="20">
        <v>2</v>
      </c>
      <c r="J14" s="20">
        <v>1</v>
      </c>
      <c r="K14" s="20">
        <v>3</v>
      </c>
    </row>
    <row r="15" spans="1:11" x14ac:dyDescent="0.3">
      <c r="A15" s="6" t="s">
        <v>13</v>
      </c>
      <c r="B15" s="20">
        <v>0</v>
      </c>
      <c r="C15" s="20">
        <v>1</v>
      </c>
      <c r="D15" s="20">
        <v>0</v>
      </c>
      <c r="E15" s="20">
        <v>3</v>
      </c>
      <c r="F15" s="20">
        <v>2</v>
      </c>
      <c r="G15" s="20">
        <v>1</v>
      </c>
      <c r="H15" s="20">
        <v>1</v>
      </c>
      <c r="I15" s="20">
        <v>1</v>
      </c>
      <c r="J15" s="20">
        <v>1</v>
      </c>
      <c r="K15" s="20">
        <v>1</v>
      </c>
    </row>
    <row r="16" spans="1:11" x14ac:dyDescent="0.3">
      <c r="A16" s="6" t="s">
        <v>24</v>
      </c>
      <c r="B16" s="20">
        <v>0</v>
      </c>
      <c r="C16" s="20">
        <v>1</v>
      </c>
      <c r="D16" s="20">
        <v>3</v>
      </c>
      <c r="E16" s="20">
        <v>2</v>
      </c>
      <c r="F16" s="20">
        <v>2</v>
      </c>
      <c r="G16" s="20">
        <v>2</v>
      </c>
      <c r="H16" s="20">
        <v>2</v>
      </c>
      <c r="I16" s="20">
        <v>2</v>
      </c>
      <c r="J16" s="20">
        <v>1</v>
      </c>
      <c r="K16" s="20">
        <v>1</v>
      </c>
    </row>
    <row r="17" spans="1:11" x14ac:dyDescent="0.3">
      <c r="A17" s="6" t="s">
        <v>16</v>
      </c>
      <c r="B17" s="20">
        <v>3</v>
      </c>
      <c r="C17" s="20">
        <v>0</v>
      </c>
      <c r="D17" s="20">
        <v>1</v>
      </c>
      <c r="E17" s="20">
        <v>2</v>
      </c>
      <c r="F17" s="20">
        <v>3</v>
      </c>
      <c r="G17" s="20">
        <v>1</v>
      </c>
      <c r="H17" s="20">
        <v>1</v>
      </c>
      <c r="I17" s="20">
        <v>1</v>
      </c>
      <c r="J17" s="20">
        <v>2</v>
      </c>
      <c r="K17" s="20">
        <v>2</v>
      </c>
    </row>
    <row r="18" spans="1:11" x14ac:dyDescent="0.3">
      <c r="A18" s="6" t="s">
        <v>11</v>
      </c>
      <c r="B18" s="20">
        <v>1</v>
      </c>
      <c r="C18" s="20">
        <v>2</v>
      </c>
      <c r="D18" s="20">
        <v>1</v>
      </c>
      <c r="E18" s="20">
        <v>2</v>
      </c>
      <c r="F18" s="20">
        <v>3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</row>
    <row r="19" spans="1:11" x14ac:dyDescent="0.3">
      <c r="A19" s="6" t="s">
        <v>23</v>
      </c>
      <c r="B19" s="20">
        <v>0</v>
      </c>
      <c r="C19" s="20">
        <v>3</v>
      </c>
      <c r="D19" s="20">
        <v>2</v>
      </c>
      <c r="E19" s="20">
        <v>2</v>
      </c>
      <c r="F19" s="20">
        <v>1</v>
      </c>
      <c r="G19" s="20">
        <v>3</v>
      </c>
      <c r="H19" s="20">
        <v>1</v>
      </c>
      <c r="I19" s="20">
        <v>2</v>
      </c>
      <c r="J19" s="20">
        <v>1</v>
      </c>
      <c r="K19" s="20">
        <v>2</v>
      </c>
    </row>
    <row r="20" spans="1:11" x14ac:dyDescent="0.3">
      <c r="A20" s="6" t="s">
        <v>41</v>
      </c>
      <c r="B20" s="20">
        <v>3</v>
      </c>
      <c r="C20" s="20">
        <v>0</v>
      </c>
      <c r="D20" s="20">
        <v>0</v>
      </c>
      <c r="E20" s="20">
        <v>2</v>
      </c>
      <c r="F20" s="20">
        <v>1</v>
      </c>
      <c r="G20" s="20">
        <v>3</v>
      </c>
      <c r="H20" s="20">
        <v>2</v>
      </c>
      <c r="I20" s="20">
        <v>3</v>
      </c>
      <c r="J20" s="20">
        <v>3</v>
      </c>
      <c r="K20" s="20">
        <v>1</v>
      </c>
    </row>
    <row r="21" spans="1:11" x14ac:dyDescent="0.3">
      <c r="A21" s="6" t="s">
        <v>38</v>
      </c>
      <c r="B21" s="20">
        <v>0</v>
      </c>
      <c r="C21" s="20">
        <v>3</v>
      </c>
      <c r="D21" s="20">
        <v>2</v>
      </c>
      <c r="E21" s="20">
        <v>2</v>
      </c>
      <c r="F21" s="20">
        <v>1</v>
      </c>
      <c r="G21" s="20">
        <v>2</v>
      </c>
      <c r="H21" s="20">
        <v>2</v>
      </c>
      <c r="I21" s="20">
        <v>2</v>
      </c>
      <c r="J21" s="20">
        <v>1</v>
      </c>
      <c r="K21" s="20">
        <v>2</v>
      </c>
    </row>
    <row r="22" spans="1:11" x14ac:dyDescent="0.3">
      <c r="A22" s="6" t="s">
        <v>31</v>
      </c>
      <c r="B22" s="20">
        <v>1</v>
      </c>
      <c r="C22" s="20">
        <v>1</v>
      </c>
      <c r="D22" s="20">
        <v>2</v>
      </c>
      <c r="E22" s="20">
        <v>3</v>
      </c>
      <c r="F22" s="20">
        <v>0</v>
      </c>
      <c r="G22" s="20">
        <v>1</v>
      </c>
      <c r="H22" s="20">
        <v>2</v>
      </c>
      <c r="I22" s="20">
        <v>3</v>
      </c>
      <c r="J22" s="20">
        <v>2</v>
      </c>
      <c r="K22" s="20">
        <v>2</v>
      </c>
    </row>
    <row r="23" spans="1:11" x14ac:dyDescent="0.3">
      <c r="A23" s="6" t="s">
        <v>22</v>
      </c>
      <c r="B23" s="20">
        <v>0</v>
      </c>
      <c r="C23" s="20">
        <v>3</v>
      </c>
      <c r="D23" s="20">
        <v>1</v>
      </c>
      <c r="E23" s="20">
        <v>2</v>
      </c>
      <c r="F23" s="20">
        <v>2</v>
      </c>
      <c r="G23" s="20">
        <v>3</v>
      </c>
      <c r="H23" s="20">
        <v>1</v>
      </c>
      <c r="I23" s="20">
        <v>2</v>
      </c>
      <c r="J23" s="20">
        <v>2</v>
      </c>
      <c r="K23" s="20">
        <v>3</v>
      </c>
    </row>
    <row r="24" spans="1:11" x14ac:dyDescent="0.3">
      <c r="A24" s="6" t="s">
        <v>14</v>
      </c>
      <c r="B24" s="20">
        <v>2</v>
      </c>
      <c r="C24" s="20">
        <v>2</v>
      </c>
      <c r="D24" s="20">
        <v>3</v>
      </c>
      <c r="E24" s="20">
        <v>1</v>
      </c>
      <c r="F24" s="20">
        <v>3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</row>
    <row r="25" spans="1:11" x14ac:dyDescent="0.3">
      <c r="A25" s="6" t="s">
        <v>15</v>
      </c>
      <c r="B25" s="20">
        <v>2</v>
      </c>
      <c r="C25" s="20">
        <v>2</v>
      </c>
      <c r="D25" s="20">
        <v>2</v>
      </c>
      <c r="E25" s="20">
        <v>2</v>
      </c>
      <c r="F25" s="20">
        <v>2</v>
      </c>
      <c r="G25" s="20">
        <v>3</v>
      </c>
      <c r="H25" s="20">
        <v>0</v>
      </c>
      <c r="I25" s="20">
        <v>1</v>
      </c>
      <c r="J25" s="20">
        <v>2</v>
      </c>
      <c r="K25" s="20">
        <v>1</v>
      </c>
    </row>
    <row r="26" spans="1:11" x14ac:dyDescent="0.3">
      <c r="A26" s="6" t="s">
        <v>27</v>
      </c>
      <c r="B26" s="20">
        <v>0</v>
      </c>
      <c r="C26" s="20">
        <v>3</v>
      </c>
      <c r="D26" s="20">
        <v>1</v>
      </c>
      <c r="E26" s="20">
        <v>2</v>
      </c>
      <c r="F26" s="20">
        <v>3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</row>
    <row r="27" spans="1:11" x14ac:dyDescent="0.3">
      <c r="A27" s="6" t="s">
        <v>40</v>
      </c>
      <c r="B27" s="20">
        <v>1</v>
      </c>
      <c r="C27" s="20">
        <v>0</v>
      </c>
      <c r="D27" s="20">
        <v>3</v>
      </c>
      <c r="E27" s="20">
        <v>1</v>
      </c>
      <c r="F27" s="20">
        <v>1</v>
      </c>
      <c r="G27" s="20">
        <v>2</v>
      </c>
      <c r="H27" s="20">
        <v>1</v>
      </c>
      <c r="I27" s="20">
        <v>2</v>
      </c>
      <c r="J27" s="20">
        <v>1</v>
      </c>
      <c r="K27" s="20">
        <v>3</v>
      </c>
    </row>
    <row r="28" spans="1:11" x14ac:dyDescent="0.3">
      <c r="A28" s="6" t="s">
        <v>36</v>
      </c>
      <c r="B28" s="20">
        <v>2</v>
      </c>
      <c r="C28" s="20">
        <v>2</v>
      </c>
      <c r="D28" s="20">
        <v>3</v>
      </c>
      <c r="E28" s="20">
        <v>3</v>
      </c>
      <c r="F28" s="20">
        <v>2</v>
      </c>
      <c r="G28" s="20">
        <v>2</v>
      </c>
      <c r="H28" s="20">
        <v>2</v>
      </c>
      <c r="I28" s="20">
        <v>2</v>
      </c>
      <c r="J28" s="20">
        <v>2</v>
      </c>
      <c r="K28" s="20">
        <v>2</v>
      </c>
    </row>
    <row r="29" spans="1:11" x14ac:dyDescent="0.3">
      <c r="A29" s="6" t="s">
        <v>43</v>
      </c>
      <c r="B29" s="20">
        <v>2</v>
      </c>
      <c r="C29" s="20">
        <v>3</v>
      </c>
      <c r="D29" s="20">
        <v>2</v>
      </c>
      <c r="E29" s="20">
        <v>2</v>
      </c>
      <c r="F29" s="20">
        <v>2</v>
      </c>
      <c r="G29" s="20">
        <v>2</v>
      </c>
      <c r="H29" s="20">
        <v>2</v>
      </c>
      <c r="I29" s="20">
        <v>2</v>
      </c>
      <c r="J29" s="20">
        <v>2</v>
      </c>
      <c r="K29" s="20">
        <v>2</v>
      </c>
    </row>
    <row r="30" spans="1:11" x14ac:dyDescent="0.3">
      <c r="A30" s="6" t="s">
        <v>17</v>
      </c>
      <c r="B30" s="20">
        <v>1</v>
      </c>
      <c r="C30" s="20">
        <v>0</v>
      </c>
      <c r="D30" s="20">
        <v>3</v>
      </c>
      <c r="E30" s="20">
        <v>0</v>
      </c>
      <c r="F30" s="20">
        <v>2</v>
      </c>
      <c r="G30" s="20">
        <v>3</v>
      </c>
      <c r="H30" s="20">
        <v>1</v>
      </c>
      <c r="I30" s="20">
        <v>1</v>
      </c>
      <c r="J30" s="20">
        <v>3</v>
      </c>
      <c r="K30" s="20">
        <v>2</v>
      </c>
    </row>
    <row r="31" spans="1:11" x14ac:dyDescent="0.3">
      <c r="A31" s="6" t="s">
        <v>28</v>
      </c>
      <c r="B31" s="20">
        <v>3</v>
      </c>
      <c r="C31" s="20">
        <v>2</v>
      </c>
      <c r="D31" s="20">
        <v>0</v>
      </c>
      <c r="E31" s="20">
        <v>2</v>
      </c>
      <c r="F31" s="20">
        <v>1</v>
      </c>
      <c r="G31" s="20">
        <v>1</v>
      </c>
      <c r="H31" s="20">
        <v>2</v>
      </c>
      <c r="I31" s="20">
        <v>0</v>
      </c>
      <c r="J31" s="20">
        <v>2</v>
      </c>
      <c r="K31" s="20">
        <v>1</v>
      </c>
    </row>
    <row r="32" spans="1:11" x14ac:dyDescent="0.3">
      <c r="A32" s="6" t="s">
        <v>18</v>
      </c>
      <c r="B32" s="20">
        <v>0</v>
      </c>
      <c r="C32" s="20">
        <v>3</v>
      </c>
      <c r="D32" s="20">
        <v>1</v>
      </c>
      <c r="E32" s="20">
        <v>3</v>
      </c>
      <c r="F32" s="20">
        <v>1</v>
      </c>
      <c r="G32" s="20">
        <v>2</v>
      </c>
      <c r="H32" s="20">
        <v>1</v>
      </c>
      <c r="I32" s="20">
        <v>1</v>
      </c>
      <c r="J32" s="20">
        <v>1</v>
      </c>
      <c r="K32" s="20">
        <v>2</v>
      </c>
    </row>
    <row r="33" spans="1:11" x14ac:dyDescent="0.3">
      <c r="A33" s="6" t="s">
        <v>39</v>
      </c>
      <c r="B33" s="20">
        <v>2</v>
      </c>
      <c r="C33" s="20">
        <v>3</v>
      </c>
      <c r="D33" s="20">
        <v>0</v>
      </c>
      <c r="E33" s="20">
        <v>2</v>
      </c>
      <c r="F33" s="20">
        <v>1</v>
      </c>
      <c r="G33" s="20">
        <v>3</v>
      </c>
      <c r="H33" s="20">
        <v>2</v>
      </c>
      <c r="I33" s="20">
        <v>2</v>
      </c>
      <c r="J33" s="20">
        <v>2</v>
      </c>
      <c r="K33" s="20">
        <v>2</v>
      </c>
    </row>
    <row r="34" spans="1:11" x14ac:dyDescent="0.3">
      <c r="A34" s="6" t="s">
        <v>35</v>
      </c>
      <c r="B34" s="20">
        <v>3</v>
      </c>
      <c r="C34" s="20">
        <v>0</v>
      </c>
      <c r="D34" s="20">
        <v>2</v>
      </c>
      <c r="E34" s="20">
        <v>1</v>
      </c>
      <c r="F34" s="20">
        <v>1</v>
      </c>
      <c r="G34" s="20">
        <v>2</v>
      </c>
      <c r="H34" s="20">
        <v>2</v>
      </c>
      <c r="I34" s="20">
        <v>2</v>
      </c>
      <c r="J34" s="20">
        <v>3</v>
      </c>
      <c r="K34" s="20">
        <v>3</v>
      </c>
    </row>
    <row r="35" spans="1:11" x14ac:dyDescent="0.3">
      <c r="A35" s="6" t="s">
        <v>42</v>
      </c>
      <c r="B35" s="20">
        <v>2</v>
      </c>
      <c r="C35" s="20">
        <v>0</v>
      </c>
      <c r="D35" s="20">
        <v>3</v>
      </c>
      <c r="E35" s="20">
        <v>2</v>
      </c>
      <c r="F35" s="20">
        <v>1</v>
      </c>
      <c r="G35" s="20">
        <v>1</v>
      </c>
      <c r="H35" s="20">
        <v>3</v>
      </c>
      <c r="I35" s="20">
        <v>3</v>
      </c>
      <c r="J35" s="20">
        <v>2</v>
      </c>
      <c r="K35" s="20">
        <v>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8ECA-6FFD-47C9-949C-54D8F4C2C128}">
  <dimension ref="A1:R17"/>
  <sheetViews>
    <sheetView workbookViewId="0">
      <selection activeCell="O7" sqref="O7"/>
    </sheetView>
  </sheetViews>
  <sheetFormatPr defaultRowHeight="16.5" x14ac:dyDescent="0.3"/>
  <sheetData>
    <row r="1" spans="1:18" x14ac:dyDescent="0.3">
      <c r="A1">
        <f>MAX(COUNTIF(속성순위!F4:F19, "&lt;&gt;"),1)</f>
        <v>1</v>
      </c>
      <c r="L1" s="1"/>
      <c r="M1" s="1" t="s">
        <v>46</v>
      </c>
      <c r="N1" s="1"/>
      <c r="O1" s="1" t="s">
        <v>47</v>
      </c>
      <c r="Q1">
        <f>RANK(중간계산!M2,중간계산!$M$2:$M$6,0)+COUNTIF(중간계산!$M$2:M2,중간계산!M2)-1</f>
        <v>1</v>
      </c>
      <c r="R1">
        <f>RANK(중간계산!O2,중간계산!$O$2:$O$6,0)+COUNTIF(중간계산!$O$2:O2,중간계산!O2)-1</f>
        <v>1</v>
      </c>
    </row>
    <row r="2" spans="1:18" x14ac:dyDescent="0.3">
      <c r="A2">
        <f>IFERROR(VLOOKUP(속성순위!$F4,몬스터리스트!$A$1:$K$35,2,FALSE),0)</f>
        <v>0</v>
      </c>
      <c r="B2">
        <f>IFERROR(VLOOKUP(속성순위!$F4,몬스터리스트!$A$1:$K$35,3,FALSE),0)</f>
        <v>0</v>
      </c>
      <c r="C2">
        <f>IFERROR(VLOOKUP(속성순위!$F4,몬스터리스트!$A$1:$K$35,4,FALSE),0)</f>
        <v>0</v>
      </c>
      <c r="D2">
        <f>IFERROR(VLOOKUP(속성순위!$F4,몬스터리스트!$A$1:$K$35,5,FALSE),0)</f>
        <v>0</v>
      </c>
      <c r="E2">
        <f>IFERROR(VLOOKUP(속성순위!$F4,몬스터리스트!$A$1:$K$35,6,FALSE),0)</f>
        <v>0</v>
      </c>
      <c r="F2">
        <f>IFERROR(VLOOKUP(속성순위!$F4,몬스터리스트!$A$1:$K$35,7,FALSE),0)</f>
        <v>0</v>
      </c>
      <c r="G2">
        <f>IFERROR(VLOOKUP(속성순위!$F4,몬스터리스트!$A$1:$K$35,8,FALSE),0)</f>
        <v>0</v>
      </c>
      <c r="H2">
        <f>IFERROR(VLOOKUP(속성순위!$F4,몬스터리스트!$A$1:$K$35,9,FALSE),0)</f>
        <v>0</v>
      </c>
      <c r="I2">
        <f>IFERROR(VLOOKUP(속성순위!$F4,몬스터리스트!$A$1:$K$35,10,FALSE),0)</f>
        <v>0</v>
      </c>
      <c r="J2">
        <f>IFERROR(VLOOKUP(속성순위!$F4,몬스터리스트!$A$1:$K$35,11,FALSE),0)</f>
        <v>0</v>
      </c>
      <c r="L2" s="2" t="s">
        <v>1</v>
      </c>
      <c r="M2" s="1">
        <f>SUM(중간계산!A$2:A$17)/중간계산!$A$1</f>
        <v>0</v>
      </c>
      <c r="N2" s="2" t="s">
        <v>6</v>
      </c>
      <c r="O2" s="1">
        <f>SUM(중간계산!F$2:F$17)/중간계산!$A$1</f>
        <v>0</v>
      </c>
      <c r="Q2">
        <f>RANK(중간계산!M3,중간계산!$M$2:$M$6,0)+COUNTIF(중간계산!$M$2:M3,중간계산!M3)-1</f>
        <v>2</v>
      </c>
      <c r="R2">
        <f>RANK(중간계산!O3,중간계산!$O$2:$O$6,0)+COUNTIF(중간계산!$O$2:O3,중간계산!O3)-1</f>
        <v>2</v>
      </c>
    </row>
    <row r="3" spans="1:18" x14ac:dyDescent="0.3">
      <c r="A3">
        <f>IFERROR(VLOOKUP(속성순위!$F5,몬스터리스트!$A$1:$K$35,2,FALSE),0)</f>
        <v>0</v>
      </c>
      <c r="B3">
        <f>IFERROR(VLOOKUP(속성순위!$F5,몬스터리스트!$A$1:$K$35,3,FALSE),0)</f>
        <v>0</v>
      </c>
      <c r="C3">
        <f>IFERROR(VLOOKUP(속성순위!$F5,몬스터리스트!$A$1:$K$35,4,FALSE),0)</f>
        <v>0</v>
      </c>
      <c r="D3">
        <f>IFERROR(VLOOKUP(속성순위!$F5,몬스터리스트!$A$1:$K$35,5,FALSE),0)</f>
        <v>0</v>
      </c>
      <c r="E3">
        <f>IFERROR(VLOOKUP(속성순위!$F5,몬스터리스트!$A$1:$K$35,6,FALSE),0)</f>
        <v>0</v>
      </c>
      <c r="F3">
        <f>IFERROR(VLOOKUP(속성순위!$F5,몬스터리스트!$A$1:$K$35,7,FALSE),0)</f>
        <v>0</v>
      </c>
      <c r="G3">
        <f>IFERROR(VLOOKUP(속성순위!$F5,몬스터리스트!$A$1:$K$35,8,FALSE),0)</f>
        <v>0</v>
      </c>
      <c r="H3">
        <f>IFERROR(VLOOKUP(속성순위!$F5,몬스터리스트!$A$1:$K$35,9,FALSE),0)</f>
        <v>0</v>
      </c>
      <c r="I3">
        <f>IFERROR(VLOOKUP(속성순위!$F5,몬스터리스트!$A$1:$K$35,10,FALSE),0)</f>
        <v>0</v>
      </c>
      <c r="J3">
        <f>IFERROR(VLOOKUP(속성순위!$F5,몬스터리스트!$A$1:$K$35,11,FALSE),0)</f>
        <v>0</v>
      </c>
      <c r="L3" s="2" t="s">
        <v>2</v>
      </c>
      <c r="M3" s="1">
        <f>SUM(중간계산!B$2:B$17)/중간계산!$A$1</f>
        <v>0</v>
      </c>
      <c r="N3" s="2" t="s">
        <v>7</v>
      </c>
      <c r="O3" s="1">
        <f>SUM(중간계산!G$2:G$17)/중간계산!$A$1</f>
        <v>0</v>
      </c>
      <c r="Q3">
        <f>RANK(중간계산!M4,중간계산!$M$2:$M$6,0)+COUNTIF(중간계산!$M$2:M4,중간계산!M4)-1</f>
        <v>3</v>
      </c>
      <c r="R3">
        <f>RANK(중간계산!O4,중간계산!$O$2:$O$6,0)+COUNTIF(중간계산!$O$2:O4,중간계산!O4)-1</f>
        <v>3</v>
      </c>
    </row>
    <row r="4" spans="1:18" x14ac:dyDescent="0.3">
      <c r="A4">
        <f>IFERROR(VLOOKUP(속성순위!$F6,몬스터리스트!$A$1:$K$35,2,FALSE),0)</f>
        <v>0</v>
      </c>
      <c r="B4">
        <f>IFERROR(VLOOKUP(속성순위!$F6,몬스터리스트!$A$1:$K$35,3,FALSE),0)</f>
        <v>0</v>
      </c>
      <c r="C4">
        <f>IFERROR(VLOOKUP(속성순위!$F6,몬스터리스트!$A$1:$K$35,4,FALSE),0)</f>
        <v>0</v>
      </c>
      <c r="D4">
        <f>IFERROR(VLOOKUP(속성순위!$F6,몬스터리스트!$A$1:$K$35,5,FALSE),0)</f>
        <v>0</v>
      </c>
      <c r="E4">
        <f>IFERROR(VLOOKUP(속성순위!$F6,몬스터리스트!$A$1:$K$35,6,FALSE),0)</f>
        <v>0</v>
      </c>
      <c r="F4">
        <f>IFERROR(VLOOKUP(속성순위!$F6,몬스터리스트!$A$1:$K$35,7,FALSE),0)</f>
        <v>0</v>
      </c>
      <c r="G4">
        <f>IFERROR(VLOOKUP(속성순위!$F6,몬스터리스트!$A$1:$K$35,8,FALSE),0)</f>
        <v>0</v>
      </c>
      <c r="H4">
        <f>IFERROR(VLOOKUP(속성순위!$F6,몬스터리스트!$A$1:$K$35,9,FALSE),0)</f>
        <v>0</v>
      </c>
      <c r="I4">
        <f>IFERROR(VLOOKUP(속성순위!$F6,몬스터리스트!$A$1:$K$35,10,FALSE),0)</f>
        <v>0</v>
      </c>
      <c r="J4">
        <f>IFERROR(VLOOKUP(속성순위!$F6,몬스터리스트!$A$1:$K$35,11,FALSE),0)</f>
        <v>0</v>
      </c>
      <c r="L4" s="2" t="s">
        <v>3</v>
      </c>
      <c r="M4" s="1">
        <f>SUM(중간계산!C$2:C$17)/중간계산!$A$1</f>
        <v>0</v>
      </c>
      <c r="N4" s="2" t="s">
        <v>8</v>
      </c>
      <c r="O4" s="1">
        <f>SUM(중간계산!H$2:H$17)/중간계산!$A$1</f>
        <v>0</v>
      </c>
      <c r="Q4">
        <f>RANK(중간계산!M5,중간계산!$M$2:$M$6,0)+COUNTIF(중간계산!$M$2:M5,중간계산!M5)-1</f>
        <v>4</v>
      </c>
      <c r="R4">
        <f>RANK(중간계산!O5,중간계산!$O$2:$O$6,0)+COUNTIF(중간계산!$O$2:O5,중간계산!O5)-1</f>
        <v>4</v>
      </c>
    </row>
    <row r="5" spans="1:18" x14ac:dyDescent="0.3">
      <c r="A5">
        <f>IFERROR(VLOOKUP(속성순위!$F7,몬스터리스트!$A$1:$K$35,2,FALSE),0)</f>
        <v>0</v>
      </c>
      <c r="B5">
        <f>IFERROR(VLOOKUP(속성순위!$F7,몬스터리스트!$A$1:$K$35,3,FALSE),0)</f>
        <v>0</v>
      </c>
      <c r="C5">
        <f>IFERROR(VLOOKUP(속성순위!$F7,몬스터리스트!$A$1:$K$35,4,FALSE),0)</f>
        <v>0</v>
      </c>
      <c r="D5">
        <f>IFERROR(VLOOKUP(속성순위!$F7,몬스터리스트!$A$1:$K$35,5,FALSE),0)</f>
        <v>0</v>
      </c>
      <c r="E5">
        <f>IFERROR(VLOOKUP(속성순위!$F7,몬스터리스트!$A$1:$K$35,6,FALSE),0)</f>
        <v>0</v>
      </c>
      <c r="F5">
        <f>IFERROR(VLOOKUP(속성순위!$F7,몬스터리스트!$A$1:$K$35,7,FALSE),0)</f>
        <v>0</v>
      </c>
      <c r="G5">
        <f>IFERROR(VLOOKUP(속성순위!$F7,몬스터리스트!$A$1:$K$35,8,FALSE),0)</f>
        <v>0</v>
      </c>
      <c r="H5">
        <f>IFERROR(VLOOKUP(속성순위!$F7,몬스터리스트!$A$1:$K$35,9,FALSE),0)</f>
        <v>0</v>
      </c>
      <c r="I5">
        <f>IFERROR(VLOOKUP(속성순위!$F7,몬스터리스트!$A$1:$K$35,10,FALSE),0)</f>
        <v>0</v>
      </c>
      <c r="J5">
        <f>IFERROR(VLOOKUP(속성순위!$F7,몬스터리스트!$A$1:$K$35,11,FALSE),0)</f>
        <v>0</v>
      </c>
      <c r="L5" s="2" t="s">
        <v>4</v>
      </c>
      <c r="M5" s="1">
        <f>SUM(중간계산!D$2:D$17)/중간계산!$A$1</f>
        <v>0</v>
      </c>
      <c r="N5" s="2" t="s">
        <v>9</v>
      </c>
      <c r="O5" s="1">
        <f>SUM(중간계산!I$2:I$17)/중간계산!$A$1</f>
        <v>0</v>
      </c>
      <c r="Q5">
        <f>RANK(중간계산!M6,중간계산!$M$2:$M$6,0)+COUNTIF(중간계산!$M$2:M6,중간계산!M6)-1</f>
        <v>5</v>
      </c>
      <c r="R5">
        <f>RANK(중간계산!O6,중간계산!$O$2:$O$6,0)+COUNTIF(중간계산!$O$2:O6,중간계산!O6)-1</f>
        <v>5</v>
      </c>
    </row>
    <row r="6" spans="1:18" x14ac:dyDescent="0.3">
      <c r="A6">
        <f>IFERROR(VLOOKUP(속성순위!$F8,몬스터리스트!$A$1:$K$35,2,FALSE),0)</f>
        <v>0</v>
      </c>
      <c r="B6">
        <f>IFERROR(VLOOKUP(속성순위!$F8,몬스터리스트!$A$1:$K$35,3,FALSE),0)</f>
        <v>0</v>
      </c>
      <c r="C6">
        <f>IFERROR(VLOOKUP(속성순위!$F8,몬스터리스트!$A$1:$K$35,4,FALSE),0)</f>
        <v>0</v>
      </c>
      <c r="D6">
        <f>IFERROR(VLOOKUP(속성순위!$F8,몬스터리스트!$A$1:$K$35,5,FALSE),0)</f>
        <v>0</v>
      </c>
      <c r="E6">
        <f>IFERROR(VLOOKUP(속성순위!$F8,몬스터리스트!$A$1:$K$35,6,FALSE),0)</f>
        <v>0</v>
      </c>
      <c r="F6">
        <f>IFERROR(VLOOKUP(속성순위!$F8,몬스터리스트!$A$1:$K$35,7,FALSE),0)</f>
        <v>0</v>
      </c>
      <c r="G6">
        <f>IFERROR(VLOOKUP(속성순위!$F8,몬스터리스트!$A$1:$K$35,8,FALSE),0)</f>
        <v>0</v>
      </c>
      <c r="H6">
        <f>IFERROR(VLOOKUP(속성순위!$F8,몬스터리스트!$A$1:$K$35,9,FALSE),0)</f>
        <v>0</v>
      </c>
      <c r="I6">
        <f>IFERROR(VLOOKUP(속성순위!$F8,몬스터리스트!$A$1:$K$35,10,FALSE),0)</f>
        <v>0</v>
      </c>
      <c r="J6">
        <f>IFERROR(VLOOKUP(속성순위!$F8,몬스터리스트!$A$1:$K$35,11,FALSE),0)</f>
        <v>0</v>
      </c>
      <c r="L6" s="2" t="s">
        <v>5</v>
      </c>
      <c r="M6" s="1">
        <f>SUM(중간계산!E$2:E$17)/중간계산!$A$1</f>
        <v>0</v>
      </c>
      <c r="N6" s="2" t="s">
        <v>10</v>
      </c>
      <c r="O6" s="1">
        <f>SUM(중간계산!J$2:J$17)/중간계산!$A$1</f>
        <v>0</v>
      </c>
    </row>
    <row r="7" spans="1:18" x14ac:dyDescent="0.3">
      <c r="A7">
        <f>IFERROR(VLOOKUP(속성순위!$F9,몬스터리스트!$A$1:$K$35,2,FALSE),0)</f>
        <v>0</v>
      </c>
      <c r="B7">
        <f>IFERROR(VLOOKUP(속성순위!$F9,몬스터리스트!$A$1:$K$35,3,FALSE),0)</f>
        <v>0</v>
      </c>
      <c r="C7">
        <f>IFERROR(VLOOKUP(속성순위!$F9,몬스터리스트!$A$1:$K$35,4,FALSE),0)</f>
        <v>0</v>
      </c>
      <c r="D7">
        <f>IFERROR(VLOOKUP(속성순위!$F9,몬스터리스트!$A$1:$K$35,5,FALSE),0)</f>
        <v>0</v>
      </c>
      <c r="E7">
        <f>IFERROR(VLOOKUP(속성순위!$F9,몬스터리스트!$A$1:$K$35,6,FALSE),0)</f>
        <v>0</v>
      </c>
      <c r="F7">
        <f>IFERROR(VLOOKUP(속성순위!$F9,몬스터리스트!$A$1:$K$35,7,FALSE),0)</f>
        <v>0</v>
      </c>
      <c r="G7">
        <f>IFERROR(VLOOKUP(속성순위!$F9,몬스터리스트!$A$1:$K$35,8,FALSE),0)</f>
        <v>0</v>
      </c>
      <c r="H7">
        <f>IFERROR(VLOOKUP(속성순위!$F9,몬스터리스트!$A$1:$K$35,9,FALSE),0)</f>
        <v>0</v>
      </c>
      <c r="I7">
        <f>IFERROR(VLOOKUP(속성순위!$F9,몬스터리스트!$A$1:$K$35,10,FALSE),0)</f>
        <v>0</v>
      </c>
      <c r="J7">
        <f>IFERROR(VLOOKUP(속성순위!$F9,몬스터리스트!$A$1:$K$35,11,FALSE),0)</f>
        <v>0</v>
      </c>
    </row>
    <row r="8" spans="1:18" x14ac:dyDescent="0.3">
      <c r="A8">
        <f>IFERROR(VLOOKUP(속성순위!$F10,몬스터리스트!$A$1:$K$35,2,FALSE),0)</f>
        <v>0</v>
      </c>
      <c r="B8">
        <f>IFERROR(VLOOKUP(속성순위!$F10,몬스터리스트!$A$1:$K$35,3,FALSE),0)</f>
        <v>0</v>
      </c>
      <c r="C8">
        <f>IFERROR(VLOOKUP(속성순위!$F10,몬스터리스트!$A$1:$K$35,4,FALSE),0)</f>
        <v>0</v>
      </c>
      <c r="D8">
        <f>IFERROR(VLOOKUP(속성순위!$F10,몬스터리스트!$A$1:$K$35,5,FALSE),0)</f>
        <v>0</v>
      </c>
      <c r="E8">
        <f>IFERROR(VLOOKUP(속성순위!$F10,몬스터리스트!$A$1:$K$35,6,FALSE),0)</f>
        <v>0</v>
      </c>
      <c r="F8">
        <f>IFERROR(VLOOKUP(속성순위!$F10,몬스터리스트!$A$1:$K$35,7,FALSE),0)</f>
        <v>0</v>
      </c>
      <c r="G8">
        <f>IFERROR(VLOOKUP(속성순위!$F10,몬스터리스트!$A$1:$K$35,8,FALSE),0)</f>
        <v>0</v>
      </c>
      <c r="H8">
        <f>IFERROR(VLOOKUP(속성순위!$F10,몬스터리스트!$A$1:$K$35,9,FALSE),0)</f>
        <v>0</v>
      </c>
      <c r="I8">
        <f>IFERROR(VLOOKUP(속성순위!$F10,몬스터리스트!$A$1:$K$35,10,FALSE),0)</f>
        <v>0</v>
      </c>
      <c r="J8">
        <f>IFERROR(VLOOKUP(속성순위!$F10,몬스터리스트!$A$1:$K$35,11,FALSE),0)</f>
        <v>0</v>
      </c>
    </row>
    <row r="9" spans="1:18" x14ac:dyDescent="0.3">
      <c r="A9">
        <f>IFERROR(VLOOKUP(속성순위!$F11,몬스터리스트!$A$1:$K$35,2,FALSE),0)</f>
        <v>0</v>
      </c>
      <c r="B9">
        <f>IFERROR(VLOOKUP(속성순위!$F11,몬스터리스트!$A$1:$K$35,3,FALSE),0)</f>
        <v>0</v>
      </c>
      <c r="C9">
        <f>IFERROR(VLOOKUP(속성순위!$F11,몬스터리스트!$A$1:$K$35,4,FALSE),0)</f>
        <v>0</v>
      </c>
      <c r="D9">
        <f>IFERROR(VLOOKUP(속성순위!$F11,몬스터리스트!$A$1:$K$35,5,FALSE),0)</f>
        <v>0</v>
      </c>
      <c r="E9">
        <f>IFERROR(VLOOKUP(속성순위!$F11,몬스터리스트!$A$1:$K$35,6,FALSE),0)</f>
        <v>0</v>
      </c>
      <c r="F9">
        <f>IFERROR(VLOOKUP(속성순위!$F11,몬스터리스트!$A$1:$K$35,7,FALSE),0)</f>
        <v>0</v>
      </c>
      <c r="G9">
        <f>IFERROR(VLOOKUP(속성순위!$F11,몬스터리스트!$A$1:$K$35,8,FALSE),0)</f>
        <v>0</v>
      </c>
      <c r="H9">
        <f>IFERROR(VLOOKUP(속성순위!$F11,몬스터리스트!$A$1:$K$35,9,FALSE),0)</f>
        <v>0</v>
      </c>
      <c r="I9">
        <f>IFERROR(VLOOKUP(속성순위!$F11,몬스터리스트!$A$1:$K$35,10,FALSE),0)</f>
        <v>0</v>
      </c>
      <c r="J9">
        <f>IFERROR(VLOOKUP(속성순위!$F11,몬스터리스트!$A$1:$K$35,11,FALSE),0)</f>
        <v>0</v>
      </c>
    </row>
    <row r="10" spans="1:18" x14ac:dyDescent="0.3">
      <c r="A10">
        <f>IFERROR(VLOOKUP(속성순위!$F12,몬스터리스트!$A$1:$K$35,2,FALSE),0)</f>
        <v>0</v>
      </c>
      <c r="B10">
        <f>IFERROR(VLOOKUP(속성순위!$F12,몬스터리스트!$A$1:$K$35,3,FALSE),0)</f>
        <v>0</v>
      </c>
      <c r="C10">
        <f>IFERROR(VLOOKUP(속성순위!$F12,몬스터리스트!$A$1:$K$35,4,FALSE),0)</f>
        <v>0</v>
      </c>
      <c r="D10">
        <f>IFERROR(VLOOKUP(속성순위!$F12,몬스터리스트!$A$1:$K$35,5,FALSE),0)</f>
        <v>0</v>
      </c>
      <c r="E10">
        <f>IFERROR(VLOOKUP(속성순위!$F12,몬스터리스트!$A$1:$K$35,6,FALSE),0)</f>
        <v>0</v>
      </c>
      <c r="F10">
        <f>IFERROR(VLOOKUP(속성순위!$F12,몬스터리스트!$A$1:$K$35,7,FALSE),0)</f>
        <v>0</v>
      </c>
      <c r="G10">
        <f>IFERROR(VLOOKUP(속성순위!$F12,몬스터리스트!$A$1:$K$35,8,FALSE),0)</f>
        <v>0</v>
      </c>
      <c r="H10">
        <f>IFERROR(VLOOKUP(속성순위!$F12,몬스터리스트!$A$1:$K$35,9,FALSE),0)</f>
        <v>0</v>
      </c>
      <c r="I10">
        <f>IFERROR(VLOOKUP(속성순위!$F12,몬스터리스트!$A$1:$K$35,10,FALSE),0)</f>
        <v>0</v>
      </c>
      <c r="J10">
        <f>IFERROR(VLOOKUP(속성순위!$F12,몬스터리스트!$A$1:$K$35,11,FALSE),0)</f>
        <v>0</v>
      </c>
    </row>
    <row r="11" spans="1:18" x14ac:dyDescent="0.3">
      <c r="A11">
        <f>IFERROR(VLOOKUP(속성순위!$F13,몬스터리스트!$A$1:$K$35,2,FALSE),0)</f>
        <v>0</v>
      </c>
      <c r="B11">
        <f>IFERROR(VLOOKUP(속성순위!$F13,몬스터리스트!$A$1:$K$35,3,FALSE),0)</f>
        <v>0</v>
      </c>
      <c r="C11">
        <f>IFERROR(VLOOKUP(속성순위!$F13,몬스터리스트!$A$1:$K$35,4,FALSE),0)</f>
        <v>0</v>
      </c>
      <c r="D11">
        <f>IFERROR(VLOOKUP(속성순위!$F13,몬스터리스트!$A$1:$K$35,5,FALSE),0)</f>
        <v>0</v>
      </c>
      <c r="E11">
        <f>IFERROR(VLOOKUP(속성순위!$F13,몬스터리스트!$A$1:$K$35,6,FALSE),0)</f>
        <v>0</v>
      </c>
      <c r="F11">
        <f>IFERROR(VLOOKUP(속성순위!$F13,몬스터리스트!$A$1:$K$35,7,FALSE),0)</f>
        <v>0</v>
      </c>
      <c r="G11">
        <f>IFERROR(VLOOKUP(속성순위!$F13,몬스터리스트!$A$1:$K$35,8,FALSE),0)</f>
        <v>0</v>
      </c>
      <c r="H11">
        <f>IFERROR(VLOOKUP(속성순위!$F13,몬스터리스트!$A$1:$K$35,9,FALSE),0)</f>
        <v>0</v>
      </c>
      <c r="I11">
        <f>IFERROR(VLOOKUP(속성순위!$F13,몬스터리스트!$A$1:$K$35,10,FALSE),0)</f>
        <v>0</v>
      </c>
      <c r="J11">
        <f>IFERROR(VLOOKUP(속성순위!$F13,몬스터리스트!$A$1:$K$35,11,FALSE),0)</f>
        <v>0</v>
      </c>
    </row>
    <row r="12" spans="1:18" x14ac:dyDescent="0.3">
      <c r="A12">
        <f>IFERROR(VLOOKUP(속성순위!$F14,몬스터리스트!$A$1:$K$35,2,FALSE),0)</f>
        <v>0</v>
      </c>
      <c r="B12">
        <f>IFERROR(VLOOKUP(속성순위!$F14,몬스터리스트!$A$1:$K$35,3,FALSE),0)</f>
        <v>0</v>
      </c>
      <c r="C12">
        <f>IFERROR(VLOOKUP(속성순위!$F14,몬스터리스트!$A$1:$K$35,4,FALSE),0)</f>
        <v>0</v>
      </c>
      <c r="D12">
        <f>IFERROR(VLOOKUP(속성순위!$F14,몬스터리스트!$A$1:$K$35,5,FALSE),0)</f>
        <v>0</v>
      </c>
      <c r="E12">
        <f>IFERROR(VLOOKUP(속성순위!$F14,몬스터리스트!$A$1:$K$35,6,FALSE),0)</f>
        <v>0</v>
      </c>
      <c r="F12">
        <f>IFERROR(VLOOKUP(속성순위!$F14,몬스터리스트!$A$1:$K$35,7,FALSE),0)</f>
        <v>0</v>
      </c>
      <c r="G12">
        <f>IFERROR(VLOOKUP(속성순위!$F14,몬스터리스트!$A$1:$K$35,8,FALSE),0)</f>
        <v>0</v>
      </c>
      <c r="H12">
        <f>IFERROR(VLOOKUP(속성순위!$F14,몬스터리스트!$A$1:$K$35,9,FALSE),0)</f>
        <v>0</v>
      </c>
      <c r="I12">
        <f>IFERROR(VLOOKUP(속성순위!$F14,몬스터리스트!$A$1:$K$35,10,FALSE),0)</f>
        <v>0</v>
      </c>
      <c r="J12">
        <f>IFERROR(VLOOKUP(속성순위!$F14,몬스터리스트!$A$1:$K$35,11,FALSE),0)</f>
        <v>0</v>
      </c>
    </row>
    <row r="13" spans="1:18" x14ac:dyDescent="0.3">
      <c r="A13">
        <f>IFERROR(VLOOKUP(속성순위!$F15,몬스터리스트!$A$1:$K$35,2,FALSE),0)</f>
        <v>0</v>
      </c>
      <c r="B13">
        <f>IFERROR(VLOOKUP(속성순위!$F15,몬스터리스트!$A$1:$K$35,3,FALSE),0)</f>
        <v>0</v>
      </c>
      <c r="C13">
        <f>IFERROR(VLOOKUP(속성순위!$F15,몬스터리스트!$A$1:$K$35,4,FALSE),0)</f>
        <v>0</v>
      </c>
      <c r="D13">
        <f>IFERROR(VLOOKUP(속성순위!$F15,몬스터리스트!$A$1:$K$35,5,FALSE),0)</f>
        <v>0</v>
      </c>
      <c r="E13">
        <f>IFERROR(VLOOKUP(속성순위!$F15,몬스터리스트!$A$1:$K$35,6,FALSE),0)</f>
        <v>0</v>
      </c>
      <c r="F13">
        <f>IFERROR(VLOOKUP(속성순위!$F15,몬스터리스트!$A$1:$K$35,7,FALSE),0)</f>
        <v>0</v>
      </c>
      <c r="G13">
        <f>IFERROR(VLOOKUP(속성순위!$F15,몬스터리스트!$A$1:$K$35,8,FALSE),0)</f>
        <v>0</v>
      </c>
      <c r="H13">
        <f>IFERROR(VLOOKUP(속성순위!$F15,몬스터리스트!$A$1:$K$35,9,FALSE),0)</f>
        <v>0</v>
      </c>
      <c r="I13">
        <f>IFERROR(VLOOKUP(속성순위!$F15,몬스터리스트!$A$1:$K$35,10,FALSE),0)</f>
        <v>0</v>
      </c>
      <c r="J13">
        <f>IFERROR(VLOOKUP(속성순위!$F15,몬스터리스트!$A$1:$K$35,11,FALSE),0)</f>
        <v>0</v>
      </c>
    </row>
    <row r="14" spans="1:18" x14ac:dyDescent="0.3">
      <c r="A14">
        <f>IFERROR(VLOOKUP(속성순위!$F16,몬스터리스트!$A$1:$K$35,2,FALSE),0)</f>
        <v>0</v>
      </c>
      <c r="B14">
        <f>IFERROR(VLOOKUP(속성순위!$F16,몬스터리스트!$A$1:$K$35,3,FALSE),0)</f>
        <v>0</v>
      </c>
      <c r="C14">
        <f>IFERROR(VLOOKUP(속성순위!$F16,몬스터리스트!$A$1:$K$35,4,FALSE),0)</f>
        <v>0</v>
      </c>
      <c r="D14">
        <f>IFERROR(VLOOKUP(속성순위!$F16,몬스터리스트!$A$1:$K$35,5,FALSE),0)</f>
        <v>0</v>
      </c>
      <c r="E14">
        <f>IFERROR(VLOOKUP(속성순위!$F16,몬스터리스트!$A$1:$K$35,6,FALSE),0)</f>
        <v>0</v>
      </c>
      <c r="F14">
        <f>IFERROR(VLOOKUP(속성순위!$F16,몬스터리스트!$A$1:$K$35,7,FALSE),0)</f>
        <v>0</v>
      </c>
      <c r="G14">
        <f>IFERROR(VLOOKUP(속성순위!$F16,몬스터리스트!$A$1:$K$35,8,FALSE),0)</f>
        <v>0</v>
      </c>
      <c r="H14">
        <f>IFERROR(VLOOKUP(속성순위!$F16,몬스터리스트!$A$1:$K$35,9,FALSE),0)</f>
        <v>0</v>
      </c>
      <c r="I14">
        <f>IFERROR(VLOOKUP(속성순위!$F16,몬스터리스트!$A$1:$K$35,10,FALSE),0)</f>
        <v>0</v>
      </c>
      <c r="J14">
        <f>IFERROR(VLOOKUP(속성순위!$F16,몬스터리스트!$A$1:$K$35,11,FALSE),0)</f>
        <v>0</v>
      </c>
      <c r="L14">
        <v>1</v>
      </c>
      <c r="M14">
        <v>2</v>
      </c>
      <c r="N14">
        <v>3</v>
      </c>
      <c r="O14">
        <v>4</v>
      </c>
      <c r="P14">
        <v>5</v>
      </c>
    </row>
    <row r="15" spans="1:18" x14ac:dyDescent="0.3">
      <c r="A15">
        <f>IFERROR(VLOOKUP(속성순위!$F17,몬스터리스트!$A$1:$K$35,2,FALSE),0)</f>
        <v>0</v>
      </c>
      <c r="B15">
        <f>IFERROR(VLOOKUP(속성순위!$F17,몬스터리스트!$A$1:$K$35,3,FALSE),0)</f>
        <v>0</v>
      </c>
      <c r="C15">
        <f>IFERROR(VLOOKUP(속성순위!$F17,몬스터리스트!$A$1:$K$35,4,FALSE),0)</f>
        <v>0</v>
      </c>
      <c r="D15">
        <f>IFERROR(VLOOKUP(속성순위!$F17,몬스터리스트!$A$1:$K$35,5,FALSE),0)</f>
        <v>0</v>
      </c>
      <c r="E15">
        <f>IFERROR(VLOOKUP(속성순위!$F17,몬스터리스트!$A$1:$K$35,6,FALSE),0)</f>
        <v>0</v>
      </c>
      <c r="F15">
        <f>IFERROR(VLOOKUP(속성순위!$F17,몬스터리스트!$A$1:$K$35,7,FALSE),0)</f>
        <v>0</v>
      </c>
      <c r="G15">
        <f>IFERROR(VLOOKUP(속성순위!$F17,몬스터리스트!$A$1:$K$35,8,FALSE),0)</f>
        <v>0</v>
      </c>
      <c r="H15">
        <f>IFERROR(VLOOKUP(속성순위!$F17,몬스터리스트!$A$1:$K$35,9,FALSE),0)</f>
        <v>0</v>
      </c>
      <c r="I15">
        <f>IFERROR(VLOOKUP(속성순위!$F17,몬스터리스트!$A$1:$K$35,10,FALSE),0)</f>
        <v>0</v>
      </c>
      <c r="J15">
        <f>IFERROR(VLOOKUP(속성순위!$F17,몬스터리스트!$A$1:$K$35,11,FALSE),0)</f>
        <v>0</v>
      </c>
    </row>
    <row r="16" spans="1:18" x14ac:dyDescent="0.3">
      <c r="A16">
        <f>IFERROR(VLOOKUP(속성순위!$F18,몬스터리스트!$A$1:$K$35,2,FALSE),0)</f>
        <v>0</v>
      </c>
      <c r="B16">
        <f>IFERROR(VLOOKUP(속성순위!$F18,몬스터리스트!$A$1:$K$35,3,FALSE),0)</f>
        <v>0</v>
      </c>
      <c r="C16">
        <f>IFERROR(VLOOKUP(속성순위!$F18,몬스터리스트!$A$1:$K$35,4,FALSE),0)</f>
        <v>0</v>
      </c>
      <c r="D16">
        <f>IFERROR(VLOOKUP(속성순위!$F18,몬스터리스트!$A$1:$K$35,5,FALSE),0)</f>
        <v>0</v>
      </c>
      <c r="E16">
        <f>IFERROR(VLOOKUP(속성순위!$F18,몬스터리스트!$A$1:$K$35,6,FALSE),0)</f>
        <v>0</v>
      </c>
      <c r="F16">
        <f>IFERROR(VLOOKUP(속성순위!$F18,몬스터리스트!$A$1:$K$35,7,FALSE),0)</f>
        <v>0</v>
      </c>
      <c r="G16">
        <f>IFERROR(VLOOKUP(속성순위!$F18,몬스터리스트!$A$1:$K$35,8,FALSE),0)</f>
        <v>0</v>
      </c>
      <c r="H16">
        <f>IFERROR(VLOOKUP(속성순위!$F18,몬스터리스트!$A$1:$K$35,9,FALSE),0)</f>
        <v>0</v>
      </c>
      <c r="I16">
        <f>IFERROR(VLOOKUP(속성순위!$F18,몬스터리스트!$A$1:$K$35,10,FALSE),0)</f>
        <v>0</v>
      </c>
      <c r="J16">
        <f>IFERROR(VLOOKUP(속성순위!$F18,몬스터리스트!$A$1:$K$35,11,FALSE),0)</f>
        <v>0</v>
      </c>
    </row>
    <row r="17" spans="1:10" x14ac:dyDescent="0.3">
      <c r="A17">
        <f>IFERROR(VLOOKUP(속성순위!$F19,몬스터리스트!$A$1:$K$35,2,FALSE),0)</f>
        <v>0</v>
      </c>
      <c r="B17">
        <f>IFERROR(VLOOKUP(속성순위!$F19,몬스터리스트!$A$1:$K$35,3,FALSE),0)</f>
        <v>0</v>
      </c>
      <c r="C17">
        <f>IFERROR(VLOOKUP(속성순위!$F19,몬스터리스트!$A$1:$K$35,4,FALSE),0)</f>
        <v>0</v>
      </c>
      <c r="D17">
        <f>IFERROR(VLOOKUP(속성순위!$F19,몬스터리스트!$A$1:$K$35,5,FALSE),0)</f>
        <v>0</v>
      </c>
      <c r="E17">
        <f>IFERROR(VLOOKUP(속성순위!$F19,몬스터리스트!$A$1:$K$35,6,FALSE),0)</f>
        <v>0</v>
      </c>
      <c r="F17">
        <f>IFERROR(VLOOKUP(속성순위!$F19,몬스터리스트!$A$1:$K$35,7,FALSE),0)</f>
        <v>0</v>
      </c>
      <c r="G17">
        <f>IFERROR(VLOOKUP(속성순위!$F19,몬스터리스트!$A$1:$K$35,8,FALSE),0)</f>
        <v>0</v>
      </c>
      <c r="H17">
        <f>IFERROR(VLOOKUP(속성순위!$F19,몬스터리스트!$A$1:$K$35,9,FALSE),0)</f>
        <v>0</v>
      </c>
      <c r="I17">
        <f>IFERROR(VLOOKUP(속성순위!$F19,몬스터리스트!$A$1:$K$35,10,FALSE),0)</f>
        <v>0</v>
      </c>
      <c r="J17">
        <f>IFERROR(VLOOKUP(속성순위!$F19,몬스터리스트!$A$1:$K$35,11,FALSE),0)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0 b J 3 T V Z J q 1 O p A A A A + g A A A B I A H A B D b 2 5 m a W c v U G F j a 2 F n Z S 5 4 b W w g o h g A K K A U A A A A A A A A A A A A A A A A A A A A A A A A A A A A h Y 8 x D o I w G I W v Q r r T l m L U k J 8 y O C q J 0 c S 4 N l i h A V p D i + V u D h 7 J K 0 i i q J v j e + 8 b v v e 4 3 S E b 2 i a 4 y s 4 q o 1 M U Y Y o C q Q t z U r p M U e / O 4 R J l H L a i q E U p g x H W N h n s K U W V c 5 e E E O 8 9 9 j E 2 X U k Y p R E 5 5 p t 9 U c l W o A + s / s O h 0 t Y J X U j E 4 f C S 4 Q z P Y x y z B c M z G t E I y D R A r v Q X Y q M z p k B + S l j 1 j e s 7 y W s T r n d A p g j k / Y M / A V B L A w Q U A A I A C A D R s n d N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b J 3 T S i K R 7 g O A A A A E Q A A A B M A H A B G b 3 J t d W x h c y 9 T Z W N 0 a W 9 u M S 5 t I K I Y A C i g F A A A A A A A A A A A A A A A A A A A A A A A A A A A A C t O T S 7 J z M 9 T C I b Q h t Y A U E s B A i 0 A F A A C A A g A 0 b J 3 T V Z J q 1 O p A A A A + g A A A B I A A A A A A A A A A A A A A A A A A A A A A E N v b m Z p Z y 9 Q Y W N r Y W d l L n h t b F B L A Q I t A B Q A A g A I A N G y d 0 0 P y u m r p A A A A O k A A A A T A A A A A A A A A A A A A A A A A P U A A A B b Q 2 9 u d G V u d F 9 U e X B l c 1 0 u e G 1 s U E s B A i 0 A F A A C A A g A 0 b J 3 T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p q C C K v Y p Z K o H H 2 M k G d Y y k A A A A A A g A A A A A A E G Y A A A A B A A A g A A A A n G 9 T Y J r 8 P A V P D 5 L r S X Q d Q F U L L + 9 K l u 4 c F P Y i t Z n 0 b 8 I A A A A A D o A A A A A C A A A g A A A A N f I X o T g i l h 6 7 h o i k J V j U Q Q X w + I 7 N G A 9 z / 0 / b R x I 5 C O V Q A A A A h 2 j + d m o e b 0 x e S 4 4 s M Q W y s W r F b z z a Q O f l c g v h 5 A R y Q R 4 o R I B p 3 M 6 c q U F D b l a o 6 u Q H a 4 c O l s g S I k P C r V e 4 j / o v M U 6 A b 8 s W 9 f Y X J G b C T i F v 9 A R A A A A A T W p 3 r l / g Z C X Y Q l s u H U B p x a x R o E x j 4 R p N 9 t H J v 4 E O f r C L A 0 R C G 8 j / r L b v 6 v E j r T f s K n T b 7 N K u W W 5 d d p N r a l E / S g = = < / D a t a M a s h u p > 
</file>

<file path=customXml/itemProps1.xml><?xml version="1.0" encoding="utf-8"?>
<ds:datastoreItem xmlns:ds="http://schemas.openxmlformats.org/officeDocument/2006/customXml" ds:itemID="{60C94D17-8DE0-4E14-9F78-96A4B62B10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속성순위</vt:lpstr>
      <vt:lpstr>몬스터리스트</vt:lpstr>
      <vt:lpstr>중간계산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2018-11-23T11:32:16Z</dcterms:created>
  <dcterms:modified xsi:type="dcterms:W3CDTF">2018-11-23T17:29:08Z</dcterms:modified>
</cp:coreProperties>
</file>