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park\Downloads\"/>
    </mc:Choice>
  </mc:AlternateContent>
  <xr:revisionPtr revIDLastSave="0" documentId="13_ncr:1_{CA18F05F-CFC7-4004-9EBD-891C55871C09}" xr6:coauthVersionLast="40" xr6:coauthVersionMax="40" xr10:uidLastSave="{00000000-0000-0000-0000-000000000000}"/>
  <bookViews>
    <workbookView xWindow="0" yWindow="0" windowWidth="28800" windowHeight="12705" activeTab="1" xr2:uid="{023034ED-5C1B-4F48-AC30-A11D08B77BAB}"/>
  </bookViews>
  <sheets>
    <sheet name="공격력 계수 비교" sheetId="3" r:id="rId1"/>
    <sheet name="트라이포드 dps 비교" sheetId="4" r:id="rId2"/>
    <sheet name="계수 확인(무공탄)" sheetId="1" r:id="rId3"/>
    <sheet name="계수 확인(파쇄장)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4" l="1"/>
  <c r="J29" i="4" l="1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6" i="4"/>
  <c r="E5" i="4"/>
  <c r="E4" i="4"/>
  <c r="E3" i="4"/>
  <c r="E2" i="4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4" i="3"/>
  <c r="G4" i="2"/>
  <c r="G3" i="2"/>
  <c r="F4" i="2"/>
  <c r="F3" i="2"/>
  <c r="E3" i="2"/>
  <c r="E4" i="2"/>
  <c r="E1" i="2"/>
  <c r="K29" i="1"/>
  <c r="K30" i="1"/>
  <c r="K31" i="1"/>
  <c r="K32" i="1"/>
  <c r="K33" i="1"/>
  <c r="K34" i="1"/>
  <c r="K35" i="1"/>
  <c r="K36" i="1"/>
  <c r="K37" i="1"/>
  <c r="K28" i="1"/>
  <c r="H29" i="1"/>
  <c r="H30" i="1"/>
  <c r="H31" i="1"/>
  <c r="H32" i="1"/>
  <c r="H33" i="1"/>
  <c r="H34" i="1"/>
  <c r="H35" i="1"/>
  <c r="H36" i="1"/>
  <c r="H37" i="1"/>
  <c r="H28" i="1"/>
  <c r="G29" i="1"/>
  <c r="G30" i="1"/>
  <c r="G31" i="1"/>
  <c r="G32" i="1"/>
  <c r="G33" i="1"/>
  <c r="G34" i="1"/>
  <c r="G35" i="1"/>
  <c r="G36" i="1"/>
  <c r="G37" i="1"/>
  <c r="B28" i="1"/>
  <c r="G28" i="1"/>
  <c r="I18" i="1"/>
  <c r="I19" i="1"/>
  <c r="I20" i="1"/>
  <c r="I21" i="1"/>
  <c r="I22" i="1"/>
  <c r="I23" i="1"/>
  <c r="I24" i="1"/>
  <c r="I25" i="1"/>
  <c r="I17" i="1"/>
  <c r="H18" i="1"/>
  <c r="H19" i="1"/>
  <c r="H20" i="1"/>
  <c r="H21" i="1"/>
  <c r="H22" i="1"/>
  <c r="H23" i="1"/>
  <c r="H24" i="1"/>
  <c r="H25" i="1"/>
  <c r="H17" i="1"/>
  <c r="G17" i="1"/>
  <c r="G18" i="1"/>
  <c r="G19" i="1"/>
  <c r="G20" i="1"/>
  <c r="G21" i="1"/>
  <c r="G22" i="1"/>
  <c r="G23" i="1"/>
  <c r="G24" i="1"/>
  <c r="G25" i="1"/>
  <c r="G16" i="1"/>
  <c r="C28" i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D7" i="1"/>
  <c r="D8" i="1"/>
  <c r="D9" i="1"/>
  <c r="D10" i="1"/>
  <c r="C7" i="1"/>
  <c r="C8" i="1"/>
  <c r="C9" i="1"/>
  <c r="C10" i="1"/>
  <c r="D6" i="1"/>
  <c r="C6" i="1"/>
  <c r="B6" i="1"/>
  <c r="D18" i="1"/>
  <c r="D19" i="1"/>
  <c r="D20" i="1"/>
  <c r="D21" i="1"/>
  <c r="D22" i="1"/>
  <c r="D23" i="1"/>
  <c r="D24" i="1"/>
  <c r="D25" i="1"/>
  <c r="D17" i="1"/>
  <c r="C18" i="1"/>
  <c r="C19" i="1"/>
  <c r="C20" i="1"/>
  <c r="C21" i="1"/>
  <c r="C22" i="1"/>
  <c r="C23" i="1"/>
  <c r="C24" i="1"/>
  <c r="C25" i="1"/>
  <c r="C17" i="1"/>
  <c r="B17" i="1"/>
  <c r="B18" i="1"/>
  <c r="B19" i="1"/>
  <c r="B20" i="1"/>
  <c r="B21" i="1"/>
  <c r="B22" i="1"/>
  <c r="B23" i="1"/>
  <c r="B24" i="1"/>
  <c r="B25" i="1"/>
  <c r="B16" i="1"/>
  <c r="D3" i="1"/>
  <c r="D4" i="1"/>
  <c r="D5" i="1"/>
  <c r="D2" i="1"/>
  <c r="C3" i="1"/>
  <c r="C4" i="1"/>
  <c r="C5" i="1"/>
  <c r="C2" i="1"/>
  <c r="B2" i="1"/>
  <c r="B3" i="1"/>
  <c r="B4" i="1"/>
  <c r="B5" i="1"/>
  <c r="B7" i="1"/>
  <c r="B8" i="1"/>
  <c r="B9" i="1"/>
  <c r="B10" i="1"/>
  <c r="B1" i="1"/>
</calcChain>
</file>

<file path=xl/sharedStrings.xml><?xml version="1.0" encoding="utf-8"?>
<sst xmlns="http://schemas.openxmlformats.org/spreadsheetml/2006/main" count="99" uniqueCount="83">
  <si>
    <t>차이</t>
    <phoneticPr fontId="2" type="noConversion"/>
  </si>
  <si>
    <t>공252</t>
    <phoneticPr fontId="2" type="noConversion"/>
  </si>
  <si>
    <t>공112</t>
    <phoneticPr fontId="2" type="noConversion"/>
  </si>
  <si>
    <t>무공탄</t>
    <phoneticPr fontId="2" type="noConversion"/>
  </si>
  <si>
    <t>쿨타임</t>
    <phoneticPr fontId="2" type="noConversion"/>
  </si>
  <si>
    <t>파쇄장</t>
    <phoneticPr fontId="2" type="noConversion"/>
  </si>
  <si>
    <t>독마권</t>
    <phoneticPr fontId="2" type="noConversion"/>
  </si>
  <si>
    <t>회선격추</t>
    <phoneticPr fontId="2" type="noConversion"/>
  </si>
  <si>
    <t>흡철장</t>
    <phoneticPr fontId="2" type="noConversion"/>
  </si>
  <si>
    <t>탄지공</t>
    <phoneticPr fontId="2" type="noConversion"/>
  </si>
  <si>
    <t>벽력장</t>
    <phoneticPr fontId="2" type="noConversion"/>
  </si>
  <si>
    <t>여래신장</t>
    <phoneticPr fontId="2" type="noConversion"/>
  </si>
  <si>
    <t>번천장</t>
    <phoneticPr fontId="2" type="noConversion"/>
  </si>
  <si>
    <t>풍뢰일광포</t>
    <phoneticPr fontId="2" type="noConversion"/>
  </si>
  <si>
    <t>낙영장</t>
    <phoneticPr fontId="2" type="noConversion"/>
  </si>
  <si>
    <t>기공장</t>
    <phoneticPr fontId="2" type="noConversion"/>
  </si>
  <si>
    <t>섭물진기</t>
    <phoneticPr fontId="2" type="noConversion"/>
  </si>
  <si>
    <t>난화격</t>
    <phoneticPr fontId="2" type="noConversion"/>
  </si>
  <si>
    <t>섬열파</t>
    <phoneticPr fontId="2" type="noConversion"/>
  </si>
  <si>
    <t>기본 쿨타임</t>
    <phoneticPr fontId="2" type="noConversion"/>
  </si>
  <si>
    <t>242*11=2662</t>
    <phoneticPr fontId="2" type="noConversion"/>
  </si>
  <si>
    <t>355+431+646=1432</t>
    <phoneticPr fontId="2" type="noConversion"/>
  </si>
  <si>
    <t>197*11=2167</t>
    <phoneticPr fontId="2" type="noConversion"/>
  </si>
  <si>
    <t>212*6=1272</t>
    <phoneticPr fontId="2" type="noConversion"/>
  </si>
  <si>
    <t>312*2+620=1244</t>
    <phoneticPr fontId="2" type="noConversion"/>
  </si>
  <si>
    <t>89*3+90+555=912</t>
    <phoneticPr fontId="2" type="noConversion"/>
  </si>
  <si>
    <t>323+489=812</t>
    <phoneticPr fontId="2" type="noConversion"/>
  </si>
  <si>
    <t>46*3+270=408</t>
    <phoneticPr fontId="2" type="noConversion"/>
  </si>
  <si>
    <t>212+109*2+278=708</t>
    <phoneticPr fontId="2" type="noConversion"/>
  </si>
  <si>
    <t>212*3=636</t>
    <phoneticPr fontId="2" type="noConversion"/>
  </si>
  <si>
    <t>계수/쿨</t>
    <phoneticPr fontId="2" type="noConversion"/>
  </si>
  <si>
    <t>공력력 계수</t>
    <phoneticPr fontId="2" type="noConversion"/>
  </si>
  <si>
    <t>기본 스킬 데미지</t>
    <phoneticPr fontId="2" type="noConversion"/>
  </si>
  <si>
    <t>스킬</t>
    <phoneticPr fontId="2" type="noConversion"/>
  </si>
  <si>
    <t>트라이포드</t>
    <phoneticPr fontId="2" type="noConversion"/>
  </si>
  <si>
    <t>공 300</t>
    <phoneticPr fontId="2" type="noConversion"/>
  </si>
  <si>
    <t>공 400</t>
    <phoneticPr fontId="2" type="noConversion"/>
  </si>
  <si>
    <t>공 500</t>
    <phoneticPr fontId="2" type="noConversion"/>
  </si>
  <si>
    <t>X/3*(1+1.15+1.3+1.45+1.6+1.75)</t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</si>
  <si>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데미지 공식 :</t>
    </r>
    <r>
      <rPr>
        <b/>
        <sz val="11"/>
        <color rgb="FFFF0000"/>
        <rFont val="맑은 고딕"/>
        <family val="3"/>
        <charset val="129"/>
        <scheme val="minor"/>
      </rPr>
      <t xml:space="preserve"> X = 기본뎀 + 공격력*계수</t>
    </r>
    <phoneticPr fontId="2" type="noConversion"/>
  </si>
  <si>
    <t>공 0</t>
    <phoneticPr fontId="2" type="noConversion"/>
  </si>
  <si>
    <t>누적 데미지</t>
    <phoneticPr fontId="2" type="noConversion"/>
  </si>
  <si>
    <t>X*(1.0 ~ 1.8)</t>
    <phoneticPr fontId="2" type="noConversion"/>
  </si>
  <si>
    <t>공격력</t>
    <phoneticPr fontId="2" type="noConversion"/>
  </si>
  <si>
    <t xml:space="preserve">기대 dps </t>
    <phoneticPr fontId="2" type="noConversion"/>
  </si>
  <si>
    <t>공 100</t>
    <phoneticPr fontId="2" type="noConversion"/>
  </si>
  <si>
    <t>공 200</t>
    <phoneticPr fontId="2" type="noConversion"/>
  </si>
  <si>
    <t>방어력</t>
    <phoneticPr fontId="2" type="noConversion"/>
  </si>
  <si>
    <t>2배 감소 = 기본뎀</t>
    <phoneticPr fontId="2" type="noConversion"/>
  </si>
  <si>
    <t>1.6배 감소 = 기본뎀*1.25</t>
    <phoneticPr fontId="2" type="noConversion"/>
  </si>
  <si>
    <t>1.5배 감소 = 기본뎀*1.33</t>
    <phoneticPr fontId="2" type="noConversion"/>
  </si>
  <si>
    <t>X+X*0.2</t>
    <phoneticPr fontId="2" type="noConversion"/>
  </si>
  <si>
    <r>
      <t>X*(1+0.3+0.4)*</t>
    </r>
    <r>
      <rPr>
        <b/>
        <sz val="11"/>
        <color theme="1"/>
        <rFont val="맑은 고딕"/>
        <family val="3"/>
        <charset val="129"/>
        <scheme val="minor"/>
      </rPr>
      <t>1.25</t>
    </r>
    <phoneticPr fontId="2" type="noConversion"/>
  </si>
  <si>
    <t>X*0.4+X*0.6*1.5</t>
    <phoneticPr fontId="2" type="noConversion"/>
  </si>
  <si>
    <t>X*1.5</t>
    <phoneticPr fontId="2" type="noConversion"/>
  </si>
  <si>
    <t>X*2</t>
    <phoneticPr fontId="2" type="noConversion"/>
  </si>
  <si>
    <r>
      <t>X+X*</t>
    </r>
    <r>
      <rPr>
        <sz val="11"/>
        <color theme="1"/>
        <rFont val="맑은 고딕"/>
        <family val="3"/>
        <charset val="129"/>
        <scheme val="minor"/>
      </rPr>
      <t>0.4</t>
    </r>
    <phoneticPr fontId="2" type="noConversion"/>
  </si>
  <si>
    <t>X*1.5*1.4</t>
    <phoneticPr fontId="2" type="noConversion"/>
  </si>
  <si>
    <t>X*1.5*2</t>
    <phoneticPr fontId="2" type="noConversion"/>
  </si>
  <si>
    <r>
      <t>X*1.3*</t>
    </r>
    <r>
      <rPr>
        <b/>
        <sz val="11"/>
        <color theme="1"/>
        <rFont val="맑은 고딕"/>
        <family val="3"/>
        <charset val="129"/>
        <scheme val="minor"/>
      </rPr>
      <t>1.33</t>
    </r>
    <phoneticPr fontId="2" type="noConversion"/>
  </si>
  <si>
    <t>X*1.3*0.7*(1~3)</t>
    <phoneticPr fontId="2" type="noConversion"/>
  </si>
  <si>
    <t>X*1.2*1.5*2</t>
    <phoneticPr fontId="2" type="noConversion"/>
  </si>
  <si>
    <r>
      <t>(X+X/11*</t>
    </r>
    <r>
      <rPr>
        <sz val="11"/>
        <color rgb="FFFF0000"/>
        <rFont val="맑은 고딕"/>
        <family val="3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*1.4)*1.5</t>
    </r>
    <phoneticPr fontId="2" type="noConversion"/>
  </si>
  <si>
    <r>
      <t>X/11*(1+1.1+1.2+1.3+1.4+1.5+1.6+1.7+1.8+1.9+2.0)+X/11*</t>
    </r>
    <r>
      <rPr>
        <sz val="11"/>
        <color rgb="FFFF0000"/>
        <rFont val="맑은 고딕"/>
        <family val="3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 xml:space="preserve">*1.4*2.1 </t>
    </r>
    <phoneticPr fontId="2" type="noConversion"/>
  </si>
  <si>
    <r>
      <rPr>
        <sz val="11"/>
        <color rgb="FFFF0000"/>
        <rFont val="맑은 고딕"/>
        <family val="3"/>
        <charset val="129"/>
        <scheme val="minor"/>
      </rPr>
      <t>빨간색 : 실험을 통해 확인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굵은글씨 : 방깍 뎀증</t>
    </r>
    <phoneticPr fontId="2" type="noConversion"/>
  </si>
  <si>
    <r>
      <t>X*1.25*</t>
    </r>
    <r>
      <rPr>
        <b/>
        <sz val="11"/>
        <color theme="1"/>
        <rFont val="맑은 고딕"/>
        <family val="3"/>
        <charset val="129"/>
        <scheme val="minor"/>
      </rPr>
      <t>1.33</t>
    </r>
    <r>
      <rPr>
        <sz val="11"/>
        <color theme="1"/>
        <rFont val="맑은 고딕"/>
        <family val="2"/>
        <charset val="129"/>
        <scheme val="minor"/>
      </rPr>
      <t xml:space="preserve"> (무력화시 1.5배)</t>
    </r>
    <phoneticPr fontId="2" type="noConversion"/>
  </si>
  <si>
    <t>(X*0.5+X*0.5*2)*1.4
(X*0.5*1.2+X*0.5*2.2)*1.4 (체력50%이하)</t>
    <phoneticPr fontId="2" type="noConversion"/>
  </si>
  <si>
    <t>계수</t>
    <phoneticPr fontId="2" type="noConversion"/>
  </si>
  <si>
    <t>기본뎀</t>
    <phoneticPr fontId="2" type="noConversion"/>
  </si>
  <si>
    <t>X*1.25*1.8 (무력화시 1.5배)</t>
    <phoneticPr fontId="2" type="noConversion"/>
  </si>
  <si>
    <t>163.3
185.0</t>
    <phoneticPr fontId="2" type="noConversion"/>
  </si>
  <si>
    <t>514.5
583.1</t>
    <phoneticPr fontId="2" type="noConversion"/>
  </si>
  <si>
    <t>602.3
682.6</t>
    <phoneticPr fontId="2" type="noConversion"/>
  </si>
  <si>
    <t>426.7
483.6</t>
    <phoneticPr fontId="2" type="noConversion"/>
  </si>
  <si>
    <t>338.9
384.1</t>
    <phoneticPr fontId="2" type="noConversion"/>
  </si>
  <si>
    <t>251.1
284.6</t>
    <phoneticPr fontId="2" type="noConversion"/>
  </si>
  <si>
    <t>442.0
~795.6</t>
    <phoneticPr fontId="2" type="noConversion"/>
  </si>
  <si>
    <t>557.0
~1002.6</t>
    <phoneticPr fontId="2" type="noConversion"/>
  </si>
  <si>
    <t>672.0
~1209.6</t>
    <phoneticPr fontId="2" type="noConversion"/>
  </si>
  <si>
    <t>787.0
~1416.6</t>
    <phoneticPr fontId="2" type="noConversion"/>
  </si>
  <si>
    <t>327.0
~588.6</t>
    <phoneticPr fontId="2" type="noConversion"/>
  </si>
  <si>
    <t>212.0
~381.6</t>
    <phoneticPr fontId="2" type="noConversion"/>
  </si>
  <si>
    <t>X+X*0.8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</si>
</sst>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0" xfId="1" applyNumberFormat="1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1" applyNumberFormat="1" applyFont="1" applyAlignment="1">
      <alignment vertical="center"/>
    </xf>
    <xf numFmtId="2" fontId="3" fillId="0" borderId="0" xfId="1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2" fontId="4" fillId="0" borderId="0" xfId="1" applyNumberFormat="1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19BA9-B5F2-4948-AF95-A783BE6D348A}">
  <dimension ref="A3:E20"/>
  <sheetViews>
    <sheetView workbookViewId="0">
      <selection activeCell="B4" sqref="B4:B18"/>
    </sheetView>
  </sheetViews>
  <sheetFormatPr defaultRowHeight="16.5" x14ac:dyDescent="0.3"/>
  <cols>
    <col min="1" max="1" width="11.5" style="3" customWidth="1"/>
    <col min="2" max="2" width="19" style="3" customWidth="1"/>
    <col min="3" max="3" width="10.875" style="3" customWidth="1"/>
    <col min="4" max="4" width="11" style="3" customWidth="1"/>
    <col min="5" max="16384" width="9" style="3"/>
  </cols>
  <sheetData>
    <row r="3" spans="1:5" x14ac:dyDescent="0.3">
      <c r="B3" s="4" t="s">
        <v>32</v>
      </c>
      <c r="C3" s="4" t="s">
        <v>19</v>
      </c>
      <c r="D3" s="4" t="s">
        <v>31</v>
      </c>
      <c r="E3" s="4" t="s">
        <v>30</v>
      </c>
    </row>
    <row r="4" spans="1:5" x14ac:dyDescent="0.3">
      <c r="A4" s="3" t="s">
        <v>3</v>
      </c>
      <c r="B4" s="5" t="s">
        <v>29</v>
      </c>
      <c r="C4" s="4">
        <v>8</v>
      </c>
      <c r="D4" s="8">
        <v>3.45</v>
      </c>
      <c r="E4" s="9">
        <f>D4/C4</f>
        <v>0.43125000000000002</v>
      </c>
    </row>
    <row r="5" spans="1:5" x14ac:dyDescent="0.3">
      <c r="A5" s="3" t="s">
        <v>5</v>
      </c>
      <c r="B5" s="5" t="s">
        <v>28</v>
      </c>
      <c r="C5" s="4">
        <v>9</v>
      </c>
      <c r="D5" s="8">
        <v>3.77</v>
      </c>
      <c r="E5" s="9">
        <f t="shared" ref="E5:E18" si="0">D5/C5</f>
        <v>0.41888888888888887</v>
      </c>
    </row>
    <row r="6" spans="1:5" x14ac:dyDescent="0.3">
      <c r="A6" s="3" t="s">
        <v>6</v>
      </c>
      <c r="B6" s="5" t="s">
        <v>27</v>
      </c>
      <c r="C6" s="4">
        <v>8</v>
      </c>
      <c r="D6" s="8">
        <v>2.17</v>
      </c>
      <c r="E6" s="6">
        <f t="shared" si="0"/>
        <v>0.27124999999999999</v>
      </c>
    </row>
    <row r="7" spans="1:5" x14ac:dyDescent="0.3">
      <c r="A7" s="3" t="s">
        <v>7</v>
      </c>
      <c r="B7" s="5" t="s">
        <v>26</v>
      </c>
      <c r="C7" s="4">
        <v>12</v>
      </c>
      <c r="D7" s="8">
        <v>4.3899999999999997</v>
      </c>
      <c r="E7" s="7">
        <f t="shared" si="0"/>
        <v>0.36583333333333329</v>
      </c>
    </row>
    <row r="8" spans="1:5" x14ac:dyDescent="0.3">
      <c r="A8" s="3" t="s">
        <v>8</v>
      </c>
      <c r="B8" s="5" t="s">
        <v>25</v>
      </c>
      <c r="C8" s="4">
        <v>14</v>
      </c>
      <c r="D8" s="8">
        <v>4.96</v>
      </c>
      <c r="E8" s="6">
        <f t="shared" si="0"/>
        <v>0.35428571428571426</v>
      </c>
    </row>
    <row r="9" spans="1:5" x14ac:dyDescent="0.3">
      <c r="A9" s="3" t="s">
        <v>9</v>
      </c>
      <c r="B9" s="5" t="s">
        <v>23</v>
      </c>
      <c r="C9" s="4">
        <v>16</v>
      </c>
      <c r="D9" s="8">
        <v>6.83</v>
      </c>
      <c r="E9" s="9">
        <f t="shared" si="0"/>
        <v>0.426875</v>
      </c>
    </row>
    <row r="10" spans="1:5" x14ac:dyDescent="0.3">
      <c r="A10" s="3" t="s">
        <v>10</v>
      </c>
      <c r="B10" s="5">
        <v>898</v>
      </c>
      <c r="C10" s="4">
        <v>16</v>
      </c>
      <c r="D10" s="8">
        <v>4.8600000000000003</v>
      </c>
      <c r="E10" s="6">
        <f t="shared" si="0"/>
        <v>0.30375000000000002</v>
      </c>
    </row>
    <row r="11" spans="1:5" x14ac:dyDescent="0.3">
      <c r="A11" s="3" t="s">
        <v>11</v>
      </c>
      <c r="B11" s="5">
        <v>1218</v>
      </c>
      <c r="C11" s="4">
        <v>20</v>
      </c>
      <c r="D11" s="8">
        <v>6.56</v>
      </c>
      <c r="E11" s="6">
        <f t="shared" si="0"/>
        <v>0.32799999999999996</v>
      </c>
    </row>
    <row r="12" spans="1:5" x14ac:dyDescent="0.3">
      <c r="A12" s="3" t="s">
        <v>12</v>
      </c>
      <c r="B12" s="5">
        <v>1110</v>
      </c>
      <c r="C12" s="4">
        <v>18</v>
      </c>
      <c r="D12" s="8">
        <v>5.98</v>
      </c>
      <c r="E12" s="6">
        <f t="shared" si="0"/>
        <v>0.33222222222222225</v>
      </c>
    </row>
    <row r="13" spans="1:5" x14ac:dyDescent="0.3">
      <c r="A13" s="3" t="s">
        <v>13</v>
      </c>
      <c r="B13" s="5">
        <v>1334</v>
      </c>
      <c r="C13" s="4">
        <v>20</v>
      </c>
      <c r="D13" s="8">
        <v>7.17</v>
      </c>
      <c r="E13" s="7">
        <f t="shared" si="0"/>
        <v>0.35849999999999999</v>
      </c>
    </row>
    <row r="14" spans="1:5" x14ac:dyDescent="0.3">
      <c r="A14" s="3" t="s">
        <v>14</v>
      </c>
      <c r="B14" s="5" t="s">
        <v>24</v>
      </c>
      <c r="C14" s="4">
        <v>16</v>
      </c>
      <c r="D14" s="8">
        <v>6.69</v>
      </c>
      <c r="E14" s="9">
        <f t="shared" si="0"/>
        <v>0.41812500000000002</v>
      </c>
    </row>
    <row r="15" spans="1:5" x14ac:dyDescent="0.3">
      <c r="A15" s="3" t="s">
        <v>15</v>
      </c>
      <c r="B15" s="5">
        <v>850</v>
      </c>
      <c r="C15" s="4">
        <v>15</v>
      </c>
      <c r="D15" s="8">
        <v>4.57</v>
      </c>
      <c r="E15" s="6">
        <f t="shared" si="0"/>
        <v>0.3046666666666667</v>
      </c>
    </row>
    <row r="16" spans="1:5" x14ac:dyDescent="0.3">
      <c r="A16" s="3" t="s">
        <v>16</v>
      </c>
      <c r="B16" s="5" t="s">
        <v>22</v>
      </c>
      <c r="C16" s="4">
        <v>24</v>
      </c>
      <c r="D16" s="8">
        <v>11.61</v>
      </c>
      <c r="E16" s="9">
        <f t="shared" si="0"/>
        <v>0.48374999999999996</v>
      </c>
    </row>
    <row r="17" spans="1:5" x14ac:dyDescent="0.3">
      <c r="A17" s="3" t="s">
        <v>17</v>
      </c>
      <c r="B17" s="5" t="s">
        <v>21</v>
      </c>
      <c r="C17" s="4">
        <v>20</v>
      </c>
      <c r="D17" s="8">
        <v>7.76</v>
      </c>
      <c r="E17" s="7">
        <f t="shared" si="0"/>
        <v>0.38800000000000001</v>
      </c>
    </row>
    <row r="18" spans="1:5" x14ac:dyDescent="0.3">
      <c r="A18" s="3" t="s">
        <v>18</v>
      </c>
      <c r="B18" s="5" t="s">
        <v>20</v>
      </c>
      <c r="C18" s="4">
        <v>30</v>
      </c>
      <c r="D18" s="8">
        <v>14.4</v>
      </c>
      <c r="E18" s="9">
        <f t="shared" si="0"/>
        <v>0.48000000000000004</v>
      </c>
    </row>
    <row r="20" spans="1:5" x14ac:dyDescent="0.3">
      <c r="B20" s="45" t="s">
        <v>39</v>
      </c>
      <c r="C20" s="45"/>
      <c r="D20" s="45"/>
      <c r="E20" s="45"/>
    </row>
  </sheetData>
  <mergeCells count="1">
    <mergeCell ref="B20:E2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C8D7-7799-45CB-9F8A-F88E44288AF1}">
  <dimension ref="A1:L43"/>
  <sheetViews>
    <sheetView tabSelected="1" workbookViewId="0">
      <selection activeCell="L14" sqref="L14"/>
    </sheetView>
  </sheetViews>
  <sheetFormatPr defaultRowHeight="16.5" x14ac:dyDescent="0.3"/>
  <cols>
    <col min="1" max="1" width="11.625" style="4" customWidth="1"/>
    <col min="2" max="2" width="13.125" style="4" customWidth="1"/>
    <col min="3" max="3" width="59.125" style="4" customWidth="1"/>
    <col min="4" max="4" width="9" style="4"/>
    <col min="5" max="5" width="10.875" style="4" customWidth="1"/>
    <col min="7" max="12" width="9.625" customWidth="1"/>
  </cols>
  <sheetData>
    <row r="1" spans="1:12" s="12" customFormat="1" ht="20.25" x14ac:dyDescent="0.3">
      <c r="A1" s="26" t="s">
        <v>33</v>
      </c>
      <c r="B1" s="27" t="s">
        <v>34</v>
      </c>
      <c r="C1" s="27" t="s">
        <v>41</v>
      </c>
      <c r="D1" s="27" t="s">
        <v>4</v>
      </c>
      <c r="E1" s="27" t="s">
        <v>44</v>
      </c>
      <c r="F1" s="27"/>
      <c r="G1" s="27" t="s">
        <v>40</v>
      </c>
      <c r="H1" s="27" t="s">
        <v>45</v>
      </c>
      <c r="I1" s="27" t="s">
        <v>46</v>
      </c>
      <c r="J1" s="27" t="s">
        <v>35</v>
      </c>
      <c r="K1" s="27" t="s">
        <v>36</v>
      </c>
      <c r="L1" s="28" t="s">
        <v>37</v>
      </c>
    </row>
    <row r="2" spans="1:12" s="4" customFormat="1" x14ac:dyDescent="0.3">
      <c r="A2" s="46" t="s">
        <v>3</v>
      </c>
      <c r="B2" s="13">
        <v>121</v>
      </c>
      <c r="C2" s="13" t="s">
        <v>38</v>
      </c>
      <c r="D2" s="13">
        <v>8</v>
      </c>
      <c r="E2" s="14">
        <f>(G29+$E$27*E29)/3*(1+1.15+1.3+1.45+1.6+1.75)/D2</f>
        <v>218.625</v>
      </c>
      <c r="F2" s="13"/>
      <c r="G2" s="15">
        <v>218.625</v>
      </c>
      <c r="H2" s="15">
        <v>337.21875</v>
      </c>
      <c r="I2" s="15">
        <v>455.8125</v>
      </c>
      <c r="J2" s="15">
        <v>574.40625</v>
      </c>
      <c r="K2" s="15">
        <v>693</v>
      </c>
      <c r="L2" s="41">
        <v>811.59375</v>
      </c>
    </row>
    <row r="3" spans="1:12" ht="33" x14ac:dyDescent="0.3">
      <c r="A3" s="47"/>
      <c r="B3" s="17">
        <v>232</v>
      </c>
      <c r="C3" s="17" t="s">
        <v>42</v>
      </c>
      <c r="D3" s="17">
        <v>3</v>
      </c>
      <c r="E3" s="18">
        <f>(G29+$E$27*E29)*1.8/D3</f>
        <v>381.59999999999997</v>
      </c>
      <c r="F3" s="19"/>
      <c r="G3" s="20" t="s">
        <v>81</v>
      </c>
      <c r="H3" s="20" t="s">
        <v>80</v>
      </c>
      <c r="I3" s="20" t="s">
        <v>76</v>
      </c>
      <c r="J3" s="20" t="s">
        <v>77</v>
      </c>
      <c r="K3" s="20" t="s">
        <v>78</v>
      </c>
      <c r="L3" s="42" t="s">
        <v>79</v>
      </c>
    </row>
    <row r="4" spans="1:12" x14ac:dyDescent="0.3">
      <c r="A4" s="48"/>
      <c r="B4" s="21">
        <v>112</v>
      </c>
      <c r="C4" s="21" t="s">
        <v>51</v>
      </c>
      <c r="D4" s="21">
        <v>3</v>
      </c>
      <c r="E4" s="22">
        <f>(G29+$E$27*E29)*1.2/D4</f>
        <v>254.39999999999998</v>
      </c>
      <c r="F4" s="23"/>
      <c r="G4" s="24">
        <v>254.4</v>
      </c>
      <c r="H4" s="24">
        <v>392.40000000000003</v>
      </c>
      <c r="I4" s="24">
        <v>530.4</v>
      </c>
      <c r="J4" s="24">
        <v>668.4</v>
      </c>
      <c r="K4" s="24">
        <v>806.4</v>
      </c>
      <c r="L4" s="43">
        <v>944.4</v>
      </c>
    </row>
    <row r="5" spans="1:12" x14ac:dyDescent="0.3">
      <c r="A5" s="29" t="s">
        <v>5</v>
      </c>
      <c r="B5" s="13">
        <v>221</v>
      </c>
      <c r="C5" s="13" t="s">
        <v>56</v>
      </c>
      <c r="D5" s="13">
        <v>9</v>
      </c>
      <c r="E5" s="14">
        <f>(G30+$E$27*E30)*1.4/D5</f>
        <v>110.13333333333333</v>
      </c>
      <c r="F5" s="30"/>
      <c r="G5" s="15">
        <v>110.13333333333333</v>
      </c>
      <c r="H5" s="15">
        <v>168.77777777777777</v>
      </c>
      <c r="I5" s="15">
        <v>227.42222222222222</v>
      </c>
      <c r="J5" s="15">
        <v>286.06666666666666</v>
      </c>
      <c r="K5" s="15">
        <v>344.71111111111105</v>
      </c>
      <c r="L5" s="16">
        <v>403.35555555555555</v>
      </c>
    </row>
    <row r="6" spans="1:12" x14ac:dyDescent="0.3">
      <c r="A6" s="32" t="s">
        <v>6</v>
      </c>
      <c r="B6" s="33">
        <v>222</v>
      </c>
      <c r="C6" s="33" t="s">
        <v>52</v>
      </c>
      <c r="D6" s="33">
        <v>8</v>
      </c>
      <c r="E6" s="34">
        <f>(G31+$E$27*E31)*1.7*1.25/D6</f>
        <v>108.375</v>
      </c>
      <c r="F6" s="35"/>
      <c r="G6" s="36">
        <v>108.375</v>
      </c>
      <c r="H6" s="36">
        <v>166.015625</v>
      </c>
      <c r="I6" s="36">
        <v>223.65624999999997</v>
      </c>
      <c r="J6" s="36">
        <v>281.296875</v>
      </c>
      <c r="K6" s="36">
        <v>338.9375</v>
      </c>
      <c r="L6" s="37">
        <v>396.578125</v>
      </c>
    </row>
    <row r="7" spans="1:12" x14ac:dyDescent="0.3">
      <c r="A7" s="32" t="s">
        <v>7</v>
      </c>
      <c r="B7" s="33">
        <v>312</v>
      </c>
      <c r="C7" s="33" t="s">
        <v>82</v>
      </c>
      <c r="D7" s="33">
        <v>12</v>
      </c>
      <c r="E7" s="34">
        <f>(G32+$E$27*E32)*1.8/D7</f>
        <v>121.80000000000001</v>
      </c>
      <c r="F7" s="35"/>
      <c r="G7" s="36">
        <v>121.8</v>
      </c>
      <c r="H7" s="36">
        <v>187.7</v>
      </c>
      <c r="I7" s="36">
        <v>253.5</v>
      </c>
      <c r="J7" s="36">
        <v>319.39999999999998</v>
      </c>
      <c r="K7" s="36">
        <v>385.2</v>
      </c>
      <c r="L7" s="37">
        <v>451.1</v>
      </c>
    </row>
    <row r="8" spans="1:12" x14ac:dyDescent="0.3">
      <c r="A8" s="32" t="s">
        <v>8</v>
      </c>
      <c r="B8" s="33">
        <v>121</v>
      </c>
      <c r="C8" s="33" t="s">
        <v>53</v>
      </c>
      <c r="D8" s="33">
        <v>14</v>
      </c>
      <c r="E8" s="34">
        <f>(G33+$E$27*E33)*(0.4+0.6*1.5)/D8</f>
        <v>84.685714285714283</v>
      </c>
      <c r="F8" s="35"/>
      <c r="G8" s="36">
        <v>84.685714285714283</v>
      </c>
      <c r="H8" s="36">
        <v>130.7428571428571</v>
      </c>
      <c r="I8" s="36">
        <v>176.79999999999998</v>
      </c>
      <c r="J8" s="36">
        <v>222.85714285714283</v>
      </c>
      <c r="K8" s="36">
        <v>268.91428571428565</v>
      </c>
      <c r="L8" s="37">
        <v>314.97142857142853</v>
      </c>
    </row>
    <row r="9" spans="1:12" x14ac:dyDescent="0.3">
      <c r="A9" s="32" t="s">
        <v>9</v>
      </c>
      <c r="B9" s="33">
        <v>122</v>
      </c>
      <c r="C9" s="33" t="s">
        <v>54</v>
      </c>
      <c r="D9" s="33">
        <v>14</v>
      </c>
      <c r="E9" s="34">
        <f>(G34+$E$27*E34)*1.5/D9</f>
        <v>136.28571428571428</v>
      </c>
      <c r="F9" s="35"/>
      <c r="G9" s="36">
        <v>136.28571428571428</v>
      </c>
      <c r="H9" s="36">
        <v>209.46428571428572</v>
      </c>
      <c r="I9" s="36">
        <v>282.64285714285717</v>
      </c>
      <c r="J9" s="36">
        <v>355.82142857142856</v>
      </c>
      <c r="K9" s="36">
        <v>429</v>
      </c>
      <c r="L9" s="37">
        <v>502.17857142857144</v>
      </c>
    </row>
    <row r="10" spans="1:12" x14ac:dyDescent="0.3">
      <c r="A10" s="32" t="s">
        <v>10</v>
      </c>
      <c r="B10" s="33">
        <v>332</v>
      </c>
      <c r="C10" s="33" t="s">
        <v>55</v>
      </c>
      <c r="D10" s="33">
        <v>16</v>
      </c>
      <c r="E10" s="34">
        <f>(G35+$E$27*E35)*2/D10</f>
        <v>112.25</v>
      </c>
      <c r="F10" s="35"/>
      <c r="G10" s="36">
        <v>112.25</v>
      </c>
      <c r="H10" s="36">
        <v>173</v>
      </c>
      <c r="I10" s="36">
        <v>233.75</v>
      </c>
      <c r="J10" s="36">
        <v>294.5</v>
      </c>
      <c r="K10" s="36">
        <v>355.25</v>
      </c>
      <c r="L10" s="37">
        <v>416</v>
      </c>
    </row>
    <row r="11" spans="1:12" x14ac:dyDescent="0.3">
      <c r="A11" s="32" t="s">
        <v>11</v>
      </c>
      <c r="B11" s="33">
        <v>132</v>
      </c>
      <c r="C11" s="33" t="s">
        <v>59</v>
      </c>
      <c r="D11" s="33">
        <v>20</v>
      </c>
      <c r="E11" s="34">
        <f>(G36+$E$27*E36)*1.3*4/3/D11</f>
        <v>105.56000000000002</v>
      </c>
      <c r="F11" s="35"/>
      <c r="G11" s="36">
        <v>105.56000000000002</v>
      </c>
      <c r="H11" s="36">
        <v>162.41333333333336</v>
      </c>
      <c r="I11" s="36">
        <v>219.26666666666665</v>
      </c>
      <c r="J11" s="36">
        <v>276.12</v>
      </c>
      <c r="K11" s="36">
        <v>332.97333333333336</v>
      </c>
      <c r="L11" s="37">
        <v>389.82666666666671</v>
      </c>
    </row>
    <row r="12" spans="1:12" x14ac:dyDescent="0.3">
      <c r="A12" s="31" t="s">
        <v>12</v>
      </c>
      <c r="B12" s="21">
        <v>132</v>
      </c>
      <c r="C12" s="21" t="s">
        <v>57</v>
      </c>
      <c r="D12" s="21">
        <v>18</v>
      </c>
      <c r="E12" s="22">
        <f>(G37+$E$27*E37)*1.5*1.4/D12</f>
        <v>129.5</v>
      </c>
      <c r="F12" s="23"/>
      <c r="G12" s="24">
        <v>129.5</v>
      </c>
      <c r="H12" s="24">
        <v>199.26666666666665</v>
      </c>
      <c r="I12" s="24">
        <v>269.0333333333333</v>
      </c>
      <c r="J12" s="24">
        <v>338.79999999999995</v>
      </c>
      <c r="K12" s="24">
        <v>408.56666666666666</v>
      </c>
      <c r="L12" s="25">
        <v>478.33333333333331</v>
      </c>
    </row>
    <row r="13" spans="1:12" x14ac:dyDescent="0.3">
      <c r="A13" s="46" t="s">
        <v>13</v>
      </c>
      <c r="B13" s="13">
        <v>312</v>
      </c>
      <c r="C13" s="13" t="s">
        <v>55</v>
      </c>
      <c r="D13" s="13">
        <v>20</v>
      </c>
      <c r="E13" s="14">
        <f>(G38+$E$27*E38)*2/D13</f>
        <v>133.4</v>
      </c>
      <c r="F13" s="30"/>
      <c r="G13" s="15">
        <v>133.4</v>
      </c>
      <c r="H13" s="15">
        <v>205.1</v>
      </c>
      <c r="I13" s="15">
        <v>276.8</v>
      </c>
      <c r="J13" s="15">
        <v>348.5</v>
      </c>
      <c r="K13" s="15">
        <v>420.2</v>
      </c>
      <c r="L13" s="16">
        <v>491.9</v>
      </c>
    </row>
    <row r="14" spans="1:12" x14ac:dyDescent="0.3">
      <c r="A14" s="48"/>
      <c r="B14" s="21">
        <v>322</v>
      </c>
      <c r="C14" s="21" t="s">
        <v>58</v>
      </c>
      <c r="D14" s="21">
        <v>20</v>
      </c>
      <c r="E14" s="22">
        <f>(G38+$E$27*E38)*1.5*2/D14</f>
        <v>200.1</v>
      </c>
      <c r="F14" s="23"/>
      <c r="G14" s="24">
        <v>200.1</v>
      </c>
      <c r="H14" s="24">
        <v>307.64999999999998</v>
      </c>
      <c r="I14" s="24">
        <v>415.2</v>
      </c>
      <c r="J14" s="24">
        <v>522.75</v>
      </c>
      <c r="K14" s="24">
        <v>630.29999999999995</v>
      </c>
      <c r="L14" s="43">
        <v>737.85</v>
      </c>
    </row>
    <row r="15" spans="1:12" ht="33" x14ac:dyDescent="0.3">
      <c r="A15" s="32" t="s">
        <v>14</v>
      </c>
      <c r="B15" s="33">
        <v>221</v>
      </c>
      <c r="C15" s="38" t="s">
        <v>66</v>
      </c>
      <c r="D15" s="33">
        <v>16</v>
      </c>
      <c r="E15" s="34">
        <f>(G39+$E$27*E39)*(0.5*1.2+0.5*2.2)*1.4/D15</f>
        <v>185.04500000000002</v>
      </c>
      <c r="F15" s="35"/>
      <c r="G15" s="39" t="s">
        <v>70</v>
      </c>
      <c r="H15" s="39" t="s">
        <v>75</v>
      </c>
      <c r="I15" s="39" t="s">
        <v>74</v>
      </c>
      <c r="J15" s="39" t="s">
        <v>73</v>
      </c>
      <c r="K15" s="39" t="s">
        <v>71</v>
      </c>
      <c r="L15" s="40" t="s">
        <v>72</v>
      </c>
    </row>
    <row r="16" spans="1:12" x14ac:dyDescent="0.3">
      <c r="A16" s="32" t="s">
        <v>15</v>
      </c>
      <c r="B16" s="33">
        <v>131</v>
      </c>
      <c r="C16" s="33" t="s">
        <v>60</v>
      </c>
      <c r="D16" s="33">
        <v>13</v>
      </c>
      <c r="E16" s="34">
        <f>(G40+$E$27*E40)*1.3*0.7*3/D16</f>
        <v>178.5</v>
      </c>
      <c r="F16" s="35"/>
      <c r="G16" s="36">
        <v>178.5</v>
      </c>
      <c r="H16" s="36">
        <v>274.47000000000003</v>
      </c>
      <c r="I16" s="36">
        <v>370.44</v>
      </c>
      <c r="J16" s="36">
        <v>466.40999999999997</v>
      </c>
      <c r="K16" s="36">
        <v>562.38</v>
      </c>
      <c r="L16" s="37">
        <v>658.34999999999991</v>
      </c>
    </row>
    <row r="17" spans="1:12" x14ac:dyDescent="0.3">
      <c r="A17" s="46" t="s">
        <v>16</v>
      </c>
      <c r="B17" s="13">
        <v>222</v>
      </c>
      <c r="C17" s="13" t="s">
        <v>62</v>
      </c>
      <c r="D17" s="13">
        <v>21</v>
      </c>
      <c r="E17" s="14">
        <f>(G41+$E$27*E41)*(1+3*1.4/11)*1.5/D17</f>
        <v>213.8857142857143</v>
      </c>
      <c r="F17" s="30"/>
      <c r="G17" s="15">
        <v>213.8857142857143</v>
      </c>
      <c r="H17" s="15">
        <v>328.47792207792207</v>
      </c>
      <c r="I17" s="15">
        <v>443.07012987012985</v>
      </c>
      <c r="J17" s="15">
        <v>557.66233766233768</v>
      </c>
      <c r="K17" s="15">
        <v>672.25454545454545</v>
      </c>
      <c r="L17" s="41">
        <v>786.84675324675322</v>
      </c>
    </row>
    <row r="18" spans="1:12" x14ac:dyDescent="0.3">
      <c r="A18" s="48"/>
      <c r="B18" s="21">
        <v>232</v>
      </c>
      <c r="C18" s="21" t="s">
        <v>63</v>
      </c>
      <c r="D18" s="21">
        <v>21</v>
      </c>
      <c r="E18" s="22">
        <f>(G41+$E$27*E41)/11*(1+1.1+1.2+1.3+1.4+1.5+1.6+1.7+1.8+1.9+2+2.1*1.4*3)/D18</f>
        <v>237.52571428571429</v>
      </c>
      <c r="F18" s="23"/>
      <c r="G18" s="24">
        <v>237.52571428571429</v>
      </c>
      <c r="H18" s="24">
        <v>364.78337662337663</v>
      </c>
      <c r="I18" s="24">
        <v>492.04103896103896</v>
      </c>
      <c r="J18" s="24">
        <v>619.2987012987013</v>
      </c>
      <c r="K18" s="24">
        <v>746.55636363636359</v>
      </c>
      <c r="L18" s="43">
        <v>873.81402597402609</v>
      </c>
    </row>
    <row r="19" spans="1:12" x14ac:dyDescent="0.3">
      <c r="A19" s="29" t="s">
        <v>17</v>
      </c>
      <c r="B19" s="33">
        <v>132</v>
      </c>
      <c r="C19" s="33" t="s">
        <v>61</v>
      </c>
      <c r="D19" s="33">
        <v>25</v>
      </c>
      <c r="E19" s="34">
        <f>(G42+$E$27*E42)*1.2*1.5*2/D19</f>
        <v>206.208</v>
      </c>
      <c r="F19" s="35"/>
      <c r="G19" s="36">
        <v>206.208</v>
      </c>
      <c r="H19" s="36">
        <v>317.952</v>
      </c>
      <c r="I19" s="36">
        <v>429.69599999999997</v>
      </c>
      <c r="J19" s="36">
        <v>541.44000000000005</v>
      </c>
      <c r="K19" s="36">
        <v>653.18399999999997</v>
      </c>
      <c r="L19" s="44">
        <v>764.92799999999988</v>
      </c>
    </row>
    <row r="20" spans="1:12" x14ac:dyDescent="0.3">
      <c r="A20" s="50" t="s">
        <v>18</v>
      </c>
      <c r="B20" s="13">
        <v>321</v>
      </c>
      <c r="C20" s="13" t="s">
        <v>65</v>
      </c>
      <c r="D20" s="13">
        <v>30</v>
      </c>
      <c r="E20" s="14">
        <f>(G43+$E$27*E43)*1.25*4/3/D20</f>
        <v>147.88888888888889</v>
      </c>
      <c r="F20" s="30"/>
      <c r="G20" s="15">
        <v>147.88888888888889</v>
      </c>
      <c r="H20" s="15">
        <v>227.88888888888889</v>
      </c>
      <c r="I20" s="15">
        <v>307.88888888888886</v>
      </c>
      <c r="J20" s="15">
        <v>387.88888888888886</v>
      </c>
      <c r="K20" s="15">
        <v>467.88888888888886</v>
      </c>
      <c r="L20" s="16">
        <v>547.88888888888891</v>
      </c>
    </row>
    <row r="21" spans="1:12" x14ac:dyDescent="0.3">
      <c r="A21" s="50"/>
      <c r="B21" s="21">
        <v>322</v>
      </c>
      <c r="C21" s="21" t="s">
        <v>69</v>
      </c>
      <c r="D21" s="21">
        <v>30</v>
      </c>
      <c r="E21" s="22">
        <f>(G43+$E$27*E43)*1.25*1.8/D21</f>
        <v>199.65</v>
      </c>
      <c r="F21" s="23"/>
      <c r="G21" s="24">
        <v>199.65</v>
      </c>
      <c r="H21" s="24">
        <v>307.64999999999998</v>
      </c>
      <c r="I21" s="24">
        <v>415.65</v>
      </c>
      <c r="J21" s="24">
        <v>523.65</v>
      </c>
      <c r="K21" s="24">
        <v>631.65</v>
      </c>
      <c r="L21" s="43">
        <v>739.65</v>
      </c>
    </row>
    <row r="22" spans="1:12" ht="33" x14ac:dyDescent="0.3">
      <c r="A22" s="17"/>
      <c r="C22" s="11" t="s">
        <v>64</v>
      </c>
    </row>
    <row r="23" spans="1:12" x14ac:dyDescent="0.3">
      <c r="A23" s="17"/>
    </row>
    <row r="24" spans="1:12" x14ac:dyDescent="0.3">
      <c r="A24" s="49" t="s">
        <v>47</v>
      </c>
      <c r="B24" s="10">
        <v>1</v>
      </c>
      <c r="C24" s="4" t="s">
        <v>48</v>
      </c>
    </row>
    <row r="25" spans="1:12" x14ac:dyDescent="0.3">
      <c r="A25" s="49"/>
      <c r="B25" s="10">
        <v>0.6</v>
      </c>
      <c r="C25" s="4" t="s">
        <v>49</v>
      </c>
    </row>
    <row r="26" spans="1:12" x14ac:dyDescent="0.3">
      <c r="A26" s="49"/>
      <c r="B26" s="10">
        <v>0.5</v>
      </c>
      <c r="C26" s="4" t="s">
        <v>50</v>
      </c>
    </row>
    <row r="27" spans="1:12" x14ac:dyDescent="0.3">
      <c r="D27" s="4" t="s">
        <v>43</v>
      </c>
      <c r="E27" s="4">
        <v>0</v>
      </c>
    </row>
    <row r="29" spans="1:12" x14ac:dyDescent="0.3">
      <c r="C29"/>
      <c r="D29" t="s">
        <v>67</v>
      </c>
      <c r="E29" s="4">
        <v>3.45</v>
      </c>
      <c r="F29" t="s">
        <v>68</v>
      </c>
      <c r="G29" s="5">
        <v>636</v>
      </c>
      <c r="J29">
        <f>(G39+$E$27*E39)*(0.5+0.5*2)*1.4/D15</f>
        <v>163.27499999999998</v>
      </c>
    </row>
    <row r="30" spans="1:12" x14ac:dyDescent="0.3">
      <c r="B30"/>
      <c r="C30"/>
      <c r="D30"/>
      <c r="E30" s="4">
        <v>3.77</v>
      </c>
      <c r="G30" s="5">
        <v>708</v>
      </c>
    </row>
    <row r="31" spans="1:12" x14ac:dyDescent="0.3">
      <c r="B31"/>
      <c r="C31"/>
      <c r="D31"/>
      <c r="E31" s="4">
        <v>2.17</v>
      </c>
      <c r="G31" s="5">
        <v>408</v>
      </c>
    </row>
    <row r="32" spans="1:12" x14ac:dyDescent="0.3">
      <c r="B32"/>
      <c r="C32"/>
      <c r="D32"/>
      <c r="E32" s="4">
        <v>4.3899999999999997</v>
      </c>
      <c r="G32" s="5">
        <v>812</v>
      </c>
    </row>
    <row r="33" spans="2:7" x14ac:dyDescent="0.3">
      <c r="B33"/>
      <c r="C33"/>
      <c r="D33"/>
      <c r="E33" s="4">
        <v>4.96</v>
      </c>
      <c r="G33" s="5">
        <v>912</v>
      </c>
    </row>
    <row r="34" spans="2:7" x14ac:dyDescent="0.3">
      <c r="B34"/>
      <c r="C34"/>
      <c r="D34"/>
      <c r="E34" s="4">
        <v>6.83</v>
      </c>
      <c r="G34" s="5">
        <v>1272</v>
      </c>
    </row>
    <row r="35" spans="2:7" x14ac:dyDescent="0.3">
      <c r="B35"/>
      <c r="C35"/>
      <c r="D35"/>
      <c r="E35" s="4">
        <v>4.8600000000000003</v>
      </c>
      <c r="G35" s="5">
        <v>898</v>
      </c>
    </row>
    <row r="36" spans="2:7" x14ac:dyDescent="0.3">
      <c r="B36"/>
      <c r="C36"/>
      <c r="D36"/>
      <c r="E36" s="4">
        <v>6.56</v>
      </c>
      <c r="G36" s="5">
        <v>1218</v>
      </c>
    </row>
    <row r="37" spans="2:7" x14ac:dyDescent="0.3">
      <c r="B37"/>
      <c r="C37"/>
      <c r="D37"/>
      <c r="E37" s="4">
        <v>5.98</v>
      </c>
      <c r="G37" s="5">
        <v>1110</v>
      </c>
    </row>
    <row r="38" spans="2:7" x14ac:dyDescent="0.3">
      <c r="B38"/>
      <c r="C38"/>
      <c r="D38"/>
      <c r="E38" s="4">
        <v>7.17</v>
      </c>
      <c r="G38" s="5">
        <v>1334</v>
      </c>
    </row>
    <row r="39" spans="2:7" x14ac:dyDescent="0.3">
      <c r="B39"/>
      <c r="C39"/>
      <c r="D39"/>
      <c r="E39" s="4">
        <v>6.69</v>
      </c>
      <c r="G39" s="5">
        <v>1244</v>
      </c>
    </row>
    <row r="40" spans="2:7" x14ac:dyDescent="0.3">
      <c r="B40"/>
      <c r="C40"/>
      <c r="D40"/>
      <c r="E40" s="4">
        <v>4.57</v>
      </c>
      <c r="G40" s="5">
        <v>850</v>
      </c>
    </row>
    <row r="41" spans="2:7" x14ac:dyDescent="0.3">
      <c r="B41"/>
      <c r="C41"/>
      <c r="D41"/>
      <c r="E41" s="4">
        <v>11.61</v>
      </c>
      <c r="G41" s="5">
        <v>2167</v>
      </c>
    </row>
    <row r="42" spans="2:7" x14ac:dyDescent="0.3">
      <c r="B42"/>
      <c r="C42"/>
      <c r="D42"/>
      <c r="E42" s="4">
        <v>7.76</v>
      </c>
      <c r="G42" s="5">
        <v>1432</v>
      </c>
    </row>
    <row r="43" spans="2:7" x14ac:dyDescent="0.3">
      <c r="B43"/>
      <c r="C43"/>
      <c r="D43"/>
      <c r="E43" s="4">
        <v>14.4</v>
      </c>
      <c r="G43" s="5">
        <v>2662</v>
      </c>
    </row>
  </sheetData>
  <mergeCells count="5">
    <mergeCell ref="A2:A4"/>
    <mergeCell ref="A13:A14"/>
    <mergeCell ref="A17:A18"/>
    <mergeCell ref="A24:A26"/>
    <mergeCell ref="A20:A2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E25FF-8605-472B-9241-F3DB0A3069A1}">
  <dimension ref="A1:K37"/>
  <sheetViews>
    <sheetView topLeftCell="A4" workbookViewId="0">
      <selection activeCell="B25" sqref="B25"/>
    </sheetView>
  </sheetViews>
  <sheetFormatPr defaultRowHeight="16.5" x14ac:dyDescent="0.3"/>
  <sheetData>
    <row r="1" spans="1:7" x14ac:dyDescent="0.3">
      <c r="A1">
        <v>54</v>
      </c>
      <c r="B1">
        <f>A1*3</f>
        <v>162</v>
      </c>
    </row>
    <row r="2" spans="1:7" x14ac:dyDescent="0.3">
      <c r="A2">
        <v>96</v>
      </c>
      <c r="B2">
        <f t="shared" ref="B2:B10" si="0">A2*3</f>
        <v>288</v>
      </c>
      <c r="C2">
        <f>B2-B1</f>
        <v>126</v>
      </c>
      <c r="D2">
        <f>B2/B1</f>
        <v>1.7777777777777777</v>
      </c>
    </row>
    <row r="3" spans="1:7" x14ac:dyDescent="0.3">
      <c r="A3">
        <v>123</v>
      </c>
      <c r="B3">
        <f t="shared" si="0"/>
        <v>369</v>
      </c>
      <c r="C3">
        <f t="shared" ref="C3:C10" si="1">B3-B2</f>
        <v>81</v>
      </c>
      <c r="D3">
        <f t="shared" ref="D3:D5" si="2">B3/B2</f>
        <v>1.28125</v>
      </c>
    </row>
    <row r="4" spans="1:7" x14ac:dyDescent="0.3">
      <c r="A4">
        <v>145</v>
      </c>
      <c r="B4">
        <f t="shared" si="0"/>
        <v>435</v>
      </c>
      <c r="C4">
        <f t="shared" si="1"/>
        <v>66</v>
      </c>
      <c r="D4">
        <f t="shared" si="2"/>
        <v>1.1788617886178863</v>
      </c>
    </row>
    <row r="5" spans="1:7" x14ac:dyDescent="0.3">
      <c r="A5">
        <v>161</v>
      </c>
      <c r="B5">
        <f t="shared" si="0"/>
        <v>483</v>
      </c>
      <c r="C5">
        <f t="shared" si="1"/>
        <v>48</v>
      </c>
      <c r="D5">
        <f t="shared" si="2"/>
        <v>1.1103448275862069</v>
      </c>
    </row>
    <row r="6" spans="1:7" x14ac:dyDescent="0.3">
      <c r="A6">
        <v>175</v>
      </c>
      <c r="B6">
        <f t="shared" si="0"/>
        <v>525</v>
      </c>
      <c r="C6">
        <f t="shared" si="1"/>
        <v>42</v>
      </c>
      <c r="D6">
        <f t="shared" ref="D6:D10" si="3">B6/B5</f>
        <v>1.0869565217391304</v>
      </c>
    </row>
    <row r="7" spans="1:7" x14ac:dyDescent="0.3">
      <c r="A7">
        <v>186</v>
      </c>
      <c r="B7">
        <f t="shared" si="0"/>
        <v>558</v>
      </c>
      <c r="C7">
        <f t="shared" si="1"/>
        <v>33</v>
      </c>
      <c r="D7">
        <f t="shared" si="3"/>
        <v>1.0628571428571429</v>
      </c>
    </row>
    <row r="8" spans="1:7" x14ac:dyDescent="0.3">
      <c r="A8">
        <v>197</v>
      </c>
      <c r="B8">
        <f t="shared" si="0"/>
        <v>591</v>
      </c>
      <c r="C8">
        <f t="shared" si="1"/>
        <v>33</v>
      </c>
      <c r="D8">
        <f t="shared" si="3"/>
        <v>1.0591397849462365</v>
      </c>
    </row>
    <row r="9" spans="1:7" x14ac:dyDescent="0.3">
      <c r="A9">
        <v>205</v>
      </c>
      <c r="B9">
        <f t="shared" si="0"/>
        <v>615</v>
      </c>
      <c r="C9">
        <f t="shared" si="1"/>
        <v>24</v>
      </c>
      <c r="D9">
        <f t="shared" si="3"/>
        <v>1.0406091370558375</v>
      </c>
    </row>
    <row r="10" spans="1:7" x14ac:dyDescent="0.3">
      <c r="A10">
        <v>212</v>
      </c>
      <c r="B10">
        <f t="shared" si="0"/>
        <v>636</v>
      </c>
      <c r="C10">
        <f t="shared" si="1"/>
        <v>21</v>
      </c>
      <c r="D10">
        <f t="shared" si="3"/>
        <v>1.0341463414634147</v>
      </c>
    </row>
    <row r="14" spans="1:7" x14ac:dyDescent="0.3">
      <c r="A14" s="1" t="s">
        <v>1</v>
      </c>
      <c r="F14" s="1" t="s">
        <v>2</v>
      </c>
    </row>
    <row r="16" spans="1:7" x14ac:dyDescent="0.3">
      <c r="A16">
        <v>277</v>
      </c>
      <c r="B16">
        <f>A16*3</f>
        <v>831</v>
      </c>
      <c r="F16">
        <v>153</v>
      </c>
      <c r="G16">
        <f>F16*3</f>
        <v>459</v>
      </c>
    </row>
    <row r="17" spans="1:11" x14ac:dyDescent="0.3">
      <c r="A17">
        <v>341</v>
      </c>
      <c r="B17">
        <f t="shared" ref="B17:B25" si="4">A17*3</f>
        <v>1023</v>
      </c>
      <c r="C17">
        <f>B17-B16</f>
        <v>192</v>
      </c>
      <c r="D17">
        <f>B17/B16</f>
        <v>1.2310469314079422</v>
      </c>
      <c r="F17">
        <v>205</v>
      </c>
      <c r="G17">
        <f t="shared" ref="G17:G25" si="5">F17*3</f>
        <v>615</v>
      </c>
      <c r="H17">
        <f>G17-G16</f>
        <v>156</v>
      </c>
      <c r="I17">
        <f>G17/G16</f>
        <v>1.3398692810457515</v>
      </c>
    </row>
    <row r="18" spans="1:11" x14ac:dyDescent="0.3">
      <c r="A18">
        <v>379</v>
      </c>
      <c r="B18">
        <f t="shared" si="4"/>
        <v>1137</v>
      </c>
      <c r="C18">
        <f t="shared" ref="C18:C25" si="6">B18-B17</f>
        <v>114</v>
      </c>
      <c r="D18">
        <f t="shared" ref="D18:D25" si="7">B18/B17</f>
        <v>1.1114369501466275</v>
      </c>
      <c r="F18">
        <v>237</v>
      </c>
      <c r="G18">
        <f t="shared" si="5"/>
        <v>711</v>
      </c>
      <c r="H18">
        <f t="shared" ref="H18:H25" si="8">G18-G17</f>
        <v>96</v>
      </c>
      <c r="I18">
        <f t="shared" ref="I18:I25" si="9">G18/G17</f>
        <v>1.1560975609756097</v>
      </c>
    </row>
    <row r="19" spans="1:11" x14ac:dyDescent="0.3">
      <c r="A19">
        <v>409</v>
      </c>
      <c r="B19">
        <f t="shared" si="4"/>
        <v>1227</v>
      </c>
      <c r="C19">
        <f t="shared" si="6"/>
        <v>90</v>
      </c>
      <c r="D19">
        <f t="shared" si="7"/>
        <v>1.079155672823219</v>
      </c>
      <c r="F19">
        <v>262</v>
      </c>
      <c r="G19">
        <f t="shared" si="5"/>
        <v>786</v>
      </c>
      <c r="H19">
        <f t="shared" si="8"/>
        <v>75</v>
      </c>
      <c r="I19">
        <f t="shared" si="9"/>
        <v>1.1054852320675106</v>
      </c>
    </row>
    <row r="20" spans="1:11" x14ac:dyDescent="0.3">
      <c r="A20">
        <v>432</v>
      </c>
      <c r="B20">
        <f t="shared" si="4"/>
        <v>1296</v>
      </c>
      <c r="C20">
        <f t="shared" si="6"/>
        <v>69</v>
      </c>
      <c r="D20">
        <f t="shared" si="7"/>
        <v>1.0562347188264058</v>
      </c>
      <c r="F20">
        <v>281</v>
      </c>
      <c r="G20">
        <f t="shared" si="5"/>
        <v>843</v>
      </c>
      <c r="H20">
        <f t="shared" si="8"/>
        <v>57</v>
      </c>
      <c r="I20">
        <f t="shared" si="9"/>
        <v>1.0725190839694656</v>
      </c>
    </row>
    <row r="21" spans="1:11" x14ac:dyDescent="0.3">
      <c r="A21">
        <v>450</v>
      </c>
      <c r="B21">
        <f t="shared" si="4"/>
        <v>1350</v>
      </c>
      <c r="C21">
        <f t="shared" si="6"/>
        <v>54</v>
      </c>
      <c r="D21">
        <f t="shared" si="7"/>
        <v>1.0416666666666667</v>
      </c>
      <c r="F21">
        <v>297</v>
      </c>
      <c r="G21">
        <f t="shared" si="5"/>
        <v>891</v>
      </c>
      <c r="H21">
        <f t="shared" si="8"/>
        <v>48</v>
      </c>
      <c r="I21">
        <f t="shared" si="9"/>
        <v>1.0569395017793595</v>
      </c>
    </row>
    <row r="22" spans="1:11" x14ac:dyDescent="0.3">
      <c r="A22">
        <v>466</v>
      </c>
      <c r="B22">
        <f t="shared" si="4"/>
        <v>1398</v>
      </c>
      <c r="C22">
        <f t="shared" si="6"/>
        <v>48</v>
      </c>
      <c r="D22">
        <f t="shared" si="7"/>
        <v>1.0355555555555556</v>
      </c>
      <c r="F22">
        <v>310</v>
      </c>
      <c r="G22">
        <f t="shared" si="5"/>
        <v>930</v>
      </c>
      <c r="H22">
        <f t="shared" si="8"/>
        <v>39</v>
      </c>
      <c r="I22">
        <f t="shared" si="9"/>
        <v>1.0437710437710437</v>
      </c>
    </row>
    <row r="23" spans="1:11" x14ac:dyDescent="0.3">
      <c r="A23">
        <v>480</v>
      </c>
      <c r="B23">
        <f t="shared" si="4"/>
        <v>1440</v>
      </c>
      <c r="C23">
        <f t="shared" si="6"/>
        <v>42</v>
      </c>
      <c r="D23">
        <f t="shared" si="7"/>
        <v>1.0300429184549356</v>
      </c>
      <c r="F23">
        <v>323</v>
      </c>
      <c r="G23">
        <f t="shared" si="5"/>
        <v>969</v>
      </c>
      <c r="H23">
        <f t="shared" si="8"/>
        <v>39</v>
      </c>
      <c r="I23">
        <f t="shared" si="9"/>
        <v>1.0419354838709678</v>
      </c>
    </row>
    <row r="24" spans="1:11" x14ac:dyDescent="0.3">
      <c r="A24">
        <v>491</v>
      </c>
      <c r="B24">
        <f t="shared" si="4"/>
        <v>1473</v>
      </c>
      <c r="C24">
        <f t="shared" si="6"/>
        <v>33</v>
      </c>
      <c r="D24">
        <f t="shared" si="7"/>
        <v>1.0229166666666667</v>
      </c>
      <c r="F24">
        <v>332</v>
      </c>
      <c r="G24">
        <f t="shared" si="5"/>
        <v>996</v>
      </c>
      <c r="H24">
        <f t="shared" si="8"/>
        <v>27</v>
      </c>
      <c r="I24">
        <f t="shared" si="9"/>
        <v>1.0278637770897834</v>
      </c>
    </row>
    <row r="25" spans="1:11" x14ac:dyDescent="0.3">
      <c r="A25">
        <v>501</v>
      </c>
      <c r="B25">
        <f t="shared" si="4"/>
        <v>1503</v>
      </c>
      <c r="C25">
        <f t="shared" si="6"/>
        <v>30</v>
      </c>
      <c r="D25">
        <f t="shared" si="7"/>
        <v>1.0203665987780042</v>
      </c>
      <c r="F25">
        <v>341</v>
      </c>
      <c r="G25">
        <f t="shared" si="5"/>
        <v>1023</v>
      </c>
      <c r="H25">
        <f t="shared" si="8"/>
        <v>27</v>
      </c>
      <c r="I25">
        <f t="shared" si="9"/>
        <v>1.0271084337349397</v>
      </c>
    </row>
    <row r="27" spans="1:11" x14ac:dyDescent="0.3">
      <c r="A27" s="1"/>
      <c r="K27" t="s">
        <v>0</v>
      </c>
    </row>
    <row r="28" spans="1:11" x14ac:dyDescent="0.3">
      <c r="B28">
        <f t="shared" ref="B28:B37" si="10">B16-B1</f>
        <v>669</v>
      </c>
      <c r="C28">
        <f>B28/252</f>
        <v>2.6547619047619047</v>
      </c>
      <c r="G28">
        <f>G16-B1</f>
        <v>297</v>
      </c>
      <c r="H28">
        <f>G28/112</f>
        <v>2.6517857142857144</v>
      </c>
      <c r="K28" s="2">
        <f>C28-H28</f>
        <v>2.9761904761902436E-3</v>
      </c>
    </row>
    <row r="29" spans="1:11" x14ac:dyDescent="0.3">
      <c r="B29">
        <f t="shared" si="10"/>
        <v>735</v>
      </c>
      <c r="C29">
        <f t="shared" ref="C29:C37" si="11">B29/252</f>
        <v>2.9166666666666665</v>
      </c>
      <c r="G29">
        <f t="shared" ref="G29:G37" si="12">G17-B2</f>
        <v>327</v>
      </c>
      <c r="H29">
        <f t="shared" ref="H29:H37" si="13">G29/112</f>
        <v>2.9196428571428572</v>
      </c>
      <c r="K29" s="2">
        <f t="shared" ref="K29:K37" si="14">C29-H29</f>
        <v>-2.9761904761906877E-3</v>
      </c>
    </row>
    <row r="30" spans="1:11" x14ac:dyDescent="0.3">
      <c r="B30">
        <f t="shared" si="10"/>
        <v>768</v>
      </c>
      <c r="C30">
        <f t="shared" si="11"/>
        <v>3.0476190476190474</v>
      </c>
      <c r="G30">
        <f t="shared" si="12"/>
        <v>342</v>
      </c>
      <c r="H30">
        <f t="shared" si="13"/>
        <v>3.0535714285714284</v>
      </c>
      <c r="K30" s="2">
        <f t="shared" si="14"/>
        <v>-5.9523809523809312E-3</v>
      </c>
    </row>
    <row r="31" spans="1:11" x14ac:dyDescent="0.3">
      <c r="B31">
        <f t="shared" si="10"/>
        <v>792</v>
      </c>
      <c r="C31">
        <f t="shared" si="11"/>
        <v>3.1428571428571428</v>
      </c>
      <c r="G31">
        <f t="shared" si="12"/>
        <v>351</v>
      </c>
      <c r="H31">
        <f t="shared" si="13"/>
        <v>3.1339285714285716</v>
      </c>
      <c r="K31" s="2">
        <f t="shared" si="14"/>
        <v>8.9285714285711748E-3</v>
      </c>
    </row>
    <row r="32" spans="1:11" x14ac:dyDescent="0.3">
      <c r="B32">
        <f t="shared" si="10"/>
        <v>813</v>
      </c>
      <c r="C32">
        <f t="shared" si="11"/>
        <v>3.2261904761904763</v>
      </c>
      <c r="G32">
        <f t="shared" si="12"/>
        <v>360</v>
      </c>
      <c r="H32">
        <f t="shared" si="13"/>
        <v>3.2142857142857144</v>
      </c>
      <c r="K32" s="2">
        <f t="shared" si="14"/>
        <v>1.1904761904761862E-2</v>
      </c>
    </row>
    <row r="33" spans="2:11" x14ac:dyDescent="0.3">
      <c r="B33">
        <f t="shared" si="10"/>
        <v>825</v>
      </c>
      <c r="C33">
        <f t="shared" si="11"/>
        <v>3.2738095238095237</v>
      </c>
      <c r="G33">
        <f t="shared" si="12"/>
        <v>366</v>
      </c>
      <c r="H33">
        <f t="shared" si="13"/>
        <v>3.2678571428571428</v>
      </c>
      <c r="K33" s="2">
        <f t="shared" si="14"/>
        <v>5.9523809523809312E-3</v>
      </c>
    </row>
    <row r="34" spans="2:11" x14ac:dyDescent="0.3">
      <c r="B34">
        <f t="shared" si="10"/>
        <v>840</v>
      </c>
      <c r="C34">
        <f t="shared" si="11"/>
        <v>3.3333333333333335</v>
      </c>
      <c r="G34">
        <f t="shared" si="12"/>
        <v>372</v>
      </c>
      <c r="H34">
        <f t="shared" si="13"/>
        <v>3.3214285714285716</v>
      </c>
      <c r="K34" s="2">
        <f t="shared" si="14"/>
        <v>1.1904761904761862E-2</v>
      </c>
    </row>
    <row r="35" spans="2:11" x14ac:dyDescent="0.3">
      <c r="B35">
        <f t="shared" si="10"/>
        <v>849</v>
      </c>
      <c r="C35">
        <f t="shared" si="11"/>
        <v>3.3690476190476191</v>
      </c>
      <c r="G35">
        <f t="shared" si="12"/>
        <v>378</v>
      </c>
      <c r="H35">
        <f t="shared" si="13"/>
        <v>3.375</v>
      </c>
      <c r="K35" s="2">
        <f t="shared" si="14"/>
        <v>-5.9523809523809312E-3</v>
      </c>
    </row>
    <row r="36" spans="2:11" x14ac:dyDescent="0.3">
      <c r="B36">
        <f t="shared" si="10"/>
        <v>858</v>
      </c>
      <c r="C36">
        <f t="shared" si="11"/>
        <v>3.4047619047619047</v>
      </c>
      <c r="G36">
        <f t="shared" si="12"/>
        <v>381</v>
      </c>
      <c r="H36">
        <f t="shared" si="13"/>
        <v>3.4017857142857144</v>
      </c>
      <c r="K36" s="2">
        <f t="shared" si="14"/>
        <v>2.9761904761902436E-3</v>
      </c>
    </row>
    <row r="37" spans="2:11" x14ac:dyDescent="0.3">
      <c r="B37">
        <f t="shared" si="10"/>
        <v>867</v>
      </c>
      <c r="C37">
        <f t="shared" si="11"/>
        <v>3.4404761904761907</v>
      </c>
      <c r="G37">
        <f t="shared" si="12"/>
        <v>387</v>
      </c>
      <c r="H37">
        <f t="shared" si="13"/>
        <v>3.4553571428571428</v>
      </c>
      <c r="K37" s="2">
        <f t="shared" si="14"/>
        <v>-1.4880952380952106E-2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3825F-CE6A-4841-B0C4-ACB61DF617AD}">
  <dimension ref="A1:I7"/>
  <sheetViews>
    <sheetView workbookViewId="0">
      <selection activeCell="C36" sqref="C36"/>
    </sheetView>
  </sheetViews>
  <sheetFormatPr defaultRowHeight="16.5" x14ac:dyDescent="0.3"/>
  <sheetData>
    <row r="1" spans="1:9" x14ac:dyDescent="0.3">
      <c r="A1">
        <v>212</v>
      </c>
      <c r="B1">
        <v>109</v>
      </c>
      <c r="C1">
        <v>109</v>
      </c>
      <c r="D1">
        <v>278</v>
      </c>
      <c r="E1">
        <f>A1+B1+C1+D1</f>
        <v>708</v>
      </c>
    </row>
    <row r="3" spans="1:9" x14ac:dyDescent="0.3">
      <c r="A3">
        <v>498</v>
      </c>
      <c r="B3">
        <v>251</v>
      </c>
      <c r="C3">
        <v>251</v>
      </c>
      <c r="D3">
        <v>659</v>
      </c>
      <c r="E3">
        <f t="shared" ref="E3:E4" si="0">A3+B3+C3+D3</f>
        <v>1659</v>
      </c>
      <c r="F3">
        <f>E3-E1</f>
        <v>951</v>
      </c>
      <c r="G3">
        <f>F3/252</f>
        <v>3.7738095238095237</v>
      </c>
      <c r="I3">
        <v>252</v>
      </c>
    </row>
    <row r="4" spans="1:9" x14ac:dyDescent="0.3">
      <c r="A4">
        <v>339</v>
      </c>
      <c r="B4">
        <v>172</v>
      </c>
      <c r="C4">
        <v>172</v>
      </c>
      <c r="D4">
        <v>447</v>
      </c>
      <c r="E4">
        <f t="shared" si="0"/>
        <v>1130</v>
      </c>
      <c r="F4">
        <f>E4-E1</f>
        <v>422</v>
      </c>
      <c r="G4">
        <f>F4/112</f>
        <v>3.7678571428571428</v>
      </c>
      <c r="I4">
        <v>112</v>
      </c>
    </row>
    <row r="6" spans="1:9" x14ac:dyDescent="0.3">
      <c r="A6">
        <v>1.13492063492063</v>
      </c>
      <c r="B6">
        <v>0.56349206349206304</v>
      </c>
      <c r="D6">
        <v>1.5119047619047601</v>
      </c>
    </row>
    <row r="7" spans="1:9" x14ac:dyDescent="0.3">
      <c r="A7">
        <v>1.1339285714285701</v>
      </c>
      <c r="B7">
        <v>0.5625</v>
      </c>
      <c r="D7">
        <v>1.5089285714285701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공격력 계수 비교</vt:lpstr>
      <vt:lpstr>트라이포드 dps 비교</vt:lpstr>
      <vt:lpstr>계수 확인(무공탄)</vt:lpstr>
      <vt:lpstr>계수 확인(파쇄장)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2018-11-25T13:25:56Z</dcterms:created>
  <dcterms:modified xsi:type="dcterms:W3CDTF">2018-11-25T19:56:28Z</dcterms:modified>
</cp:coreProperties>
</file>