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25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Sheet1!$D$4:$D$5</definedName>
  </definedNames>
  <calcPr calcId="145621"/>
</workbook>
</file>

<file path=xl/calcChain.xml><?xml version="1.0" encoding="utf-8"?>
<calcChain xmlns="http://schemas.openxmlformats.org/spreadsheetml/2006/main">
  <c r="G18" i="1" l="1"/>
  <c r="AF27" i="1" s="1"/>
  <c r="J27" i="1" l="1"/>
  <c r="R27" i="1"/>
  <c r="Z27" i="1"/>
  <c r="L27" i="1"/>
  <c r="T27" i="1"/>
  <c r="AB27" i="1"/>
  <c r="N27" i="1"/>
  <c r="V27" i="1"/>
  <c r="AD27" i="1"/>
  <c r="P27" i="1"/>
  <c r="X27" i="1"/>
  <c r="G8" i="1"/>
  <c r="G7" i="1"/>
  <c r="G6" i="1"/>
  <c r="G17" i="1" l="1"/>
  <c r="AF33" i="1"/>
  <c r="AF32" i="1"/>
  <c r="AF30" i="1"/>
  <c r="AF26" i="1"/>
  <c r="AF23" i="1"/>
  <c r="AF22" i="1"/>
  <c r="AF21" i="1"/>
  <c r="AF20" i="1"/>
  <c r="AF19" i="1"/>
  <c r="AF18" i="1"/>
  <c r="AF17" i="1"/>
  <c r="AF16" i="1"/>
  <c r="AF15" i="1"/>
  <c r="AF14" i="1"/>
  <c r="AF13" i="1"/>
  <c r="AF9" i="1"/>
  <c r="AD33" i="1"/>
  <c r="AD32" i="1"/>
  <c r="AD30" i="1"/>
  <c r="AD26" i="1"/>
  <c r="AD23" i="1"/>
  <c r="AD22" i="1"/>
  <c r="AD21" i="1"/>
  <c r="AD20" i="1"/>
  <c r="AD19" i="1"/>
  <c r="AD18" i="1"/>
  <c r="AD17" i="1"/>
  <c r="AD16" i="1"/>
  <c r="AD15" i="1"/>
  <c r="AD14" i="1"/>
  <c r="AD13" i="1"/>
  <c r="AD9" i="1"/>
  <c r="Z33" i="1"/>
  <c r="AB33" i="1" s="1"/>
  <c r="Z32" i="1"/>
  <c r="AB32" i="1" s="1"/>
  <c r="Z30" i="1"/>
  <c r="AB30" i="1" s="1"/>
  <c r="Z26" i="1"/>
  <c r="AB26" i="1" s="1"/>
  <c r="Z23" i="1"/>
  <c r="AB23" i="1" s="1"/>
  <c r="Z22" i="1"/>
  <c r="AB22" i="1" s="1"/>
  <c r="Z21" i="1"/>
  <c r="AB21" i="1" s="1"/>
  <c r="Z20" i="1"/>
  <c r="AB20" i="1" s="1"/>
  <c r="Z19" i="1"/>
  <c r="AB19" i="1" s="1"/>
  <c r="Z18" i="1"/>
  <c r="AB18" i="1" s="1"/>
  <c r="Z17" i="1"/>
  <c r="AB17" i="1" s="1"/>
  <c r="Z16" i="1"/>
  <c r="AB16" i="1" s="1"/>
  <c r="Z15" i="1"/>
  <c r="AB15" i="1" s="1"/>
  <c r="Z14" i="1"/>
  <c r="AB14" i="1" s="1"/>
  <c r="Z13" i="1"/>
  <c r="AB13" i="1" s="1"/>
  <c r="Z9" i="1"/>
  <c r="AB9" i="1" s="1"/>
  <c r="X33" i="1"/>
  <c r="X32" i="1"/>
  <c r="X30" i="1"/>
  <c r="X26" i="1"/>
  <c r="X23" i="1"/>
  <c r="X22" i="1"/>
  <c r="X21" i="1"/>
  <c r="X20" i="1"/>
  <c r="X19" i="1"/>
  <c r="X18" i="1"/>
  <c r="X17" i="1"/>
  <c r="X16" i="1"/>
  <c r="X15" i="1"/>
  <c r="X14" i="1"/>
  <c r="X13" i="1"/>
  <c r="X9" i="1"/>
  <c r="V33" i="1"/>
  <c r="V32" i="1"/>
  <c r="V30" i="1"/>
  <c r="V26" i="1"/>
  <c r="V23" i="1"/>
  <c r="V22" i="1"/>
  <c r="V21" i="1"/>
  <c r="V20" i="1"/>
  <c r="V19" i="1"/>
  <c r="V18" i="1"/>
  <c r="V17" i="1"/>
  <c r="V16" i="1"/>
  <c r="V15" i="1"/>
  <c r="V14" i="1"/>
  <c r="V13" i="1"/>
  <c r="V9" i="1"/>
  <c r="T33" i="1"/>
  <c r="T32" i="1"/>
  <c r="T30" i="1"/>
  <c r="T26" i="1"/>
  <c r="T23" i="1"/>
  <c r="T22" i="1"/>
  <c r="T21" i="1"/>
  <c r="T20" i="1"/>
  <c r="T19" i="1"/>
  <c r="T18" i="1"/>
  <c r="T17" i="1"/>
  <c r="T16" i="1"/>
  <c r="T15" i="1"/>
  <c r="T14" i="1"/>
  <c r="T13" i="1"/>
  <c r="T9" i="1"/>
  <c r="R33" i="1"/>
  <c r="R32" i="1"/>
  <c r="R30" i="1"/>
  <c r="R26" i="1"/>
  <c r="R23" i="1"/>
  <c r="R22" i="1"/>
  <c r="R21" i="1"/>
  <c r="R20" i="1"/>
  <c r="R19" i="1"/>
  <c r="R18" i="1"/>
  <c r="R17" i="1"/>
  <c r="R16" i="1"/>
  <c r="R15" i="1"/>
  <c r="R14" i="1"/>
  <c r="R13" i="1"/>
  <c r="R9" i="1"/>
  <c r="P33" i="1"/>
  <c r="P32" i="1"/>
  <c r="P30" i="1"/>
  <c r="P26" i="1"/>
  <c r="P23" i="1"/>
  <c r="P22" i="1"/>
  <c r="P21" i="1"/>
  <c r="P20" i="1"/>
  <c r="P19" i="1"/>
  <c r="P18" i="1"/>
  <c r="P17" i="1"/>
  <c r="P16" i="1"/>
  <c r="P15" i="1"/>
  <c r="P14" i="1"/>
  <c r="P13" i="1"/>
  <c r="P9" i="1"/>
  <c r="N33" i="1"/>
  <c r="N32" i="1"/>
  <c r="N30" i="1"/>
  <c r="N26" i="1"/>
  <c r="N23" i="1"/>
  <c r="N22" i="1"/>
  <c r="N21" i="1"/>
  <c r="N20" i="1"/>
  <c r="N19" i="1"/>
  <c r="N18" i="1"/>
  <c r="N17" i="1"/>
  <c r="N16" i="1"/>
  <c r="N15" i="1"/>
  <c r="N14" i="1"/>
  <c r="N13" i="1"/>
  <c r="N9" i="1"/>
  <c r="J33" i="1"/>
  <c r="J32" i="1"/>
  <c r="J30" i="1"/>
  <c r="J26" i="1"/>
  <c r="J23" i="1"/>
  <c r="J22" i="1"/>
  <c r="J21" i="1"/>
  <c r="J20" i="1"/>
  <c r="J19" i="1"/>
  <c r="J18" i="1"/>
  <c r="J17" i="1"/>
  <c r="J16" i="1"/>
  <c r="J15" i="1"/>
  <c r="J14" i="1"/>
  <c r="J13" i="1"/>
  <c r="J9" i="1"/>
  <c r="L9" i="1"/>
  <c r="L13" i="1"/>
  <c r="L14" i="1"/>
  <c r="L15" i="1"/>
  <c r="L16" i="1"/>
  <c r="L17" i="1"/>
  <c r="L18" i="1"/>
  <c r="L19" i="1"/>
  <c r="L20" i="1"/>
  <c r="L21" i="1"/>
  <c r="L22" i="1"/>
  <c r="L23" i="1"/>
  <c r="L26" i="1"/>
  <c r="L30" i="1"/>
  <c r="L32" i="1"/>
  <c r="L33" i="1"/>
  <c r="G9" i="1"/>
  <c r="AD7" i="1" s="1"/>
  <c r="G10" i="1"/>
  <c r="AF8" i="1" s="1"/>
  <c r="G11" i="1"/>
  <c r="AF10" i="1" l="1"/>
  <c r="X10" i="1"/>
  <c r="P10" i="1"/>
  <c r="V10" i="1"/>
  <c r="L10" i="1"/>
  <c r="R10" i="1"/>
  <c r="AD10" i="1"/>
  <c r="N10" i="1"/>
  <c r="AB10" i="1"/>
  <c r="T10" i="1"/>
  <c r="Z10" i="1"/>
  <c r="P8" i="1"/>
  <c r="L8" i="1"/>
  <c r="R7" i="1"/>
  <c r="T8" i="1"/>
  <c r="Z7" i="1"/>
  <c r="AB7" i="1" s="1"/>
  <c r="AD8" i="1"/>
  <c r="L7" i="1"/>
  <c r="J10" i="1"/>
  <c r="P7" i="1"/>
  <c r="R8" i="1"/>
  <c r="X7" i="1"/>
  <c r="Z8" i="1"/>
  <c r="AB8" i="1" s="1"/>
  <c r="V7" i="1"/>
  <c r="X8" i="1"/>
  <c r="AF7" i="1"/>
  <c r="J7" i="1"/>
  <c r="N7" i="1"/>
  <c r="J8" i="1"/>
  <c r="N8" i="1"/>
  <c r="T7" i="1"/>
  <c r="V8" i="1"/>
  <c r="G25" i="1"/>
  <c r="G24" i="1"/>
  <c r="G23" i="1"/>
  <c r="G20" i="1"/>
  <c r="G19" i="1"/>
  <c r="G16" i="1"/>
  <c r="G15" i="1"/>
  <c r="G14" i="1"/>
  <c r="G13" i="1"/>
  <c r="G12" i="1"/>
  <c r="F22" i="1"/>
  <c r="G22" i="1" s="1"/>
  <c r="AE6" i="1"/>
  <c r="AC6" i="1"/>
  <c r="AA6" i="1"/>
  <c r="Y6" i="1"/>
  <c r="W6" i="1"/>
  <c r="U6" i="1"/>
  <c r="S6" i="1"/>
  <c r="Q6" i="1"/>
  <c r="O6" i="1"/>
  <c r="M6" i="1"/>
  <c r="K6" i="1"/>
  <c r="I6" i="1"/>
  <c r="AF34" i="1" l="1"/>
  <c r="V34" i="1"/>
  <c r="N34" i="1"/>
  <c r="AD34" i="1"/>
  <c r="T34" i="1"/>
  <c r="L34" i="1"/>
  <c r="Z34" i="1"/>
  <c r="AB34" i="1" s="1"/>
  <c r="R34" i="1"/>
  <c r="J34" i="1"/>
  <c r="X34" i="1"/>
  <c r="P34" i="1"/>
  <c r="AF25" i="1"/>
  <c r="AD25" i="1"/>
  <c r="Z25" i="1"/>
  <c r="AB25" i="1" s="1"/>
  <c r="X25" i="1"/>
  <c r="V25" i="1"/>
  <c r="T25" i="1"/>
  <c r="R25" i="1"/>
  <c r="P25" i="1"/>
  <c r="N25" i="1"/>
  <c r="J25" i="1"/>
  <c r="L25" i="1"/>
  <c r="AF29" i="1"/>
  <c r="AD29" i="1"/>
  <c r="Z29" i="1"/>
  <c r="AB29" i="1" s="1"/>
  <c r="X29" i="1"/>
  <c r="V29" i="1"/>
  <c r="T29" i="1"/>
  <c r="R29" i="1"/>
  <c r="P29" i="1"/>
  <c r="N29" i="1"/>
  <c r="J29" i="1"/>
  <c r="L29" i="1"/>
  <c r="L11" i="1"/>
  <c r="AF11" i="1"/>
  <c r="AD11" i="1"/>
  <c r="Z11" i="1"/>
  <c r="AB11" i="1" s="1"/>
  <c r="X11" i="1"/>
  <c r="V11" i="1"/>
  <c r="T11" i="1"/>
  <c r="R11" i="1"/>
  <c r="P11" i="1"/>
  <c r="N11" i="1"/>
  <c r="J11" i="1"/>
  <c r="AF12" i="1"/>
  <c r="AD12" i="1"/>
  <c r="Z12" i="1"/>
  <c r="AB12" i="1" s="1"/>
  <c r="X12" i="1"/>
  <c r="V12" i="1"/>
  <c r="T12" i="1"/>
  <c r="R12" i="1"/>
  <c r="P12" i="1"/>
  <c r="N12" i="1"/>
  <c r="J12" i="1"/>
  <c r="L12" i="1"/>
  <c r="J31" i="1"/>
  <c r="P31" i="1"/>
  <c r="AF31" i="1"/>
  <c r="AD31" i="1"/>
  <c r="Z31" i="1"/>
  <c r="AB31" i="1" s="1"/>
  <c r="X31" i="1"/>
  <c r="V31" i="1"/>
  <c r="T31" i="1"/>
  <c r="R31" i="1"/>
  <c r="N31" i="1"/>
  <c r="L31" i="1"/>
  <c r="AF24" i="1"/>
  <c r="AD24" i="1"/>
  <c r="Z24" i="1"/>
  <c r="AB24" i="1" s="1"/>
  <c r="X24" i="1"/>
  <c r="V24" i="1"/>
  <c r="T24" i="1"/>
  <c r="R24" i="1"/>
  <c r="P24" i="1"/>
  <c r="N24" i="1"/>
  <c r="J24" i="1"/>
  <c r="L24" i="1"/>
  <c r="L28" i="1"/>
  <c r="AF28" i="1"/>
  <c r="AD28" i="1"/>
  <c r="Z28" i="1"/>
  <c r="AB28" i="1" s="1"/>
  <c r="X28" i="1"/>
  <c r="V28" i="1"/>
  <c r="T28" i="1"/>
  <c r="R28" i="1"/>
  <c r="P28" i="1"/>
  <c r="N28" i="1"/>
  <c r="J28" i="1"/>
  <c r="AG21" i="1"/>
  <c r="AG16" i="1"/>
  <c r="AG6" i="1"/>
  <c r="AG8" i="1"/>
  <c r="AG15" i="1"/>
  <c r="AG23" i="1"/>
  <c r="AG20" i="1"/>
  <c r="AG19" i="1"/>
  <c r="AG17" i="1"/>
  <c r="AG13" i="1"/>
  <c r="AG9" i="1"/>
  <c r="AG32" i="1"/>
  <c r="AG33" i="1"/>
  <c r="AG30" i="1"/>
  <c r="AG26" i="1"/>
  <c r="AG22" i="1"/>
  <c r="AG18" i="1"/>
  <c r="AG14" i="1"/>
  <c r="AG7" i="1"/>
  <c r="F21" i="1"/>
  <c r="G21" i="1" s="1"/>
  <c r="AG34" i="1" l="1"/>
  <c r="AG28" i="1"/>
  <c r="AD6" i="1"/>
  <c r="N6" i="1"/>
  <c r="AF6" i="1"/>
  <c r="L6" i="1"/>
  <c r="J6" i="1"/>
  <c r="AG24" i="1"/>
  <c r="AB6" i="1"/>
  <c r="AG11" i="1"/>
  <c r="AG10" i="1"/>
  <c r="AG31" i="1"/>
  <c r="AG29" i="1"/>
  <c r="P6" i="1"/>
  <c r="AG12" i="1"/>
  <c r="X6" i="1"/>
  <c r="Z6" i="1"/>
  <c r="R6" i="1"/>
  <c r="AG25" i="1"/>
  <c r="T6" i="1"/>
  <c r="V6" i="1"/>
  <c r="AH30" i="1" l="1"/>
  <c r="AH26" i="1"/>
  <c r="AH13" i="1"/>
  <c r="AH34" i="1"/>
  <c r="AH17" i="1"/>
  <c r="AH19" i="1"/>
  <c r="AH32" i="1"/>
  <c r="AH21" i="1"/>
  <c r="AH16" i="1"/>
  <c r="AH25" i="1"/>
  <c r="AH14" i="1"/>
  <c r="AH31" i="1"/>
  <c r="AH12" i="1"/>
  <c r="AH8" i="1"/>
  <c r="AH7" i="1"/>
  <c r="AH6" i="1"/>
  <c r="AH20" i="1"/>
  <c r="AH33" i="1"/>
  <c r="AH28" i="1"/>
  <c r="AH15" i="1"/>
  <c r="AH29" i="1"/>
  <c r="AH18" i="1"/>
  <c r="AH10" i="1"/>
  <c r="AH23" i="1"/>
  <c r="AH24" i="1"/>
  <c r="AH9" i="1"/>
  <c r="AH11" i="1"/>
  <c r="AH22" i="1"/>
  <c r="D35" i="1" l="1"/>
  <c r="D34" i="1"/>
  <c r="G34" i="1" s="1"/>
  <c r="D36" i="1"/>
</calcChain>
</file>

<file path=xl/comments1.xml><?xml version="1.0" encoding="utf-8"?>
<comments xmlns="http://schemas.openxmlformats.org/spreadsheetml/2006/main">
  <authors>
    <author>우리집</author>
  </authors>
  <commentList>
    <comment ref="F21" authorId="0">
      <text>
        <r>
          <rPr>
            <b/>
            <sz val="9"/>
            <color indexed="81"/>
            <rFont val="돋움"/>
            <family val="3"/>
            <charset val="129"/>
          </rPr>
          <t>지도1개당 찬란2개
=원소/10으로 간주
(일반지도나와도 2-40골)</t>
        </r>
      </text>
    </comment>
  </commentList>
</comments>
</file>

<file path=xl/sharedStrings.xml><?xml version="1.0" encoding="utf-8"?>
<sst xmlns="http://schemas.openxmlformats.org/spreadsheetml/2006/main" count="118" uniqueCount="84">
  <si>
    <t>시행횟수</t>
    <phoneticPr fontId="1" type="noConversion"/>
  </si>
  <si>
    <t>평균</t>
    <phoneticPr fontId="1" type="noConversion"/>
  </si>
  <si>
    <t>조합수</t>
    <phoneticPr fontId="1" type="noConversion"/>
  </si>
  <si>
    <t>시세</t>
    <phoneticPr fontId="1" type="noConversion"/>
  </si>
  <si>
    <t>화염병</t>
    <phoneticPr fontId="1" type="noConversion"/>
  </si>
  <si>
    <t>각종폭탄</t>
    <phoneticPr fontId="1" type="noConversion"/>
  </si>
  <si>
    <t>원소(찬란)</t>
    <phoneticPr fontId="1" type="noConversion"/>
  </si>
  <si>
    <t>부폭</t>
    <phoneticPr fontId="1" type="noConversion"/>
  </si>
  <si>
    <t>개당시세</t>
    <phoneticPr fontId="1" type="noConversion"/>
  </si>
  <si>
    <t>소금꽃</t>
    <phoneticPr fontId="1" type="noConversion"/>
  </si>
  <si>
    <t>설종화</t>
    <phoneticPr fontId="1" type="noConversion"/>
  </si>
  <si>
    <t>홍선화</t>
    <phoneticPr fontId="1" type="noConversion"/>
  </si>
  <si>
    <t>회복버섯</t>
    <phoneticPr fontId="1" type="noConversion"/>
  </si>
  <si>
    <t>활력버섯</t>
    <phoneticPr fontId="1" type="noConversion"/>
  </si>
  <si>
    <t>만능버섯</t>
    <phoneticPr fontId="1" type="noConversion"/>
  </si>
  <si>
    <t>별꽃4</t>
    <phoneticPr fontId="1" type="noConversion"/>
  </si>
  <si>
    <t>별꽃5</t>
  </si>
  <si>
    <t>별꽃6</t>
  </si>
  <si>
    <t>빛홍</t>
    <phoneticPr fontId="1" type="noConversion"/>
  </si>
  <si>
    <t>빛소</t>
    <phoneticPr fontId="1" type="noConversion"/>
  </si>
  <si>
    <t>빛설</t>
    <phoneticPr fontId="1" type="noConversion"/>
  </si>
  <si>
    <t>채집지4</t>
    <phoneticPr fontId="1" type="noConversion"/>
  </si>
  <si>
    <t>채정1</t>
    <phoneticPr fontId="1" type="noConversion"/>
  </si>
  <si>
    <t>생근1</t>
    <phoneticPr fontId="1" type="noConversion"/>
  </si>
  <si>
    <t>요정버섯</t>
    <phoneticPr fontId="1" type="noConversion"/>
  </si>
  <si>
    <t>은</t>
    <phoneticPr fontId="1" type="noConversion"/>
  </si>
  <si>
    <t>원소</t>
    <phoneticPr fontId="1" type="noConversion"/>
  </si>
  <si>
    <t>빛은</t>
    <phoneticPr fontId="1" type="noConversion"/>
  </si>
  <si>
    <t>채광지5</t>
  </si>
  <si>
    <t>채광지5</t>
    <phoneticPr fontId="1" type="noConversion"/>
  </si>
  <si>
    <t>채집지5</t>
  </si>
  <si>
    <t>채집지6</t>
  </si>
  <si>
    <t>카결1</t>
    <phoneticPr fontId="1" type="noConversion"/>
  </si>
  <si>
    <t>맹독</t>
    <phoneticPr fontId="1" type="noConversion"/>
  </si>
  <si>
    <t>이름</t>
    <phoneticPr fontId="1" type="noConversion"/>
  </si>
  <si>
    <t>재료</t>
    <phoneticPr fontId="1" type="noConversion"/>
  </si>
  <si>
    <t>회복약</t>
    <phoneticPr fontId="1" type="noConversion"/>
  </si>
  <si>
    <t>고급회복약</t>
    <phoneticPr fontId="1" type="noConversion"/>
  </si>
  <si>
    <t>정령의가호</t>
    <phoneticPr fontId="1" type="noConversion"/>
  </si>
  <si>
    <t>강화인내물약</t>
    <phoneticPr fontId="1" type="noConversion"/>
  </si>
  <si>
    <t>불.만능약</t>
    <phoneticPr fontId="1" type="noConversion"/>
  </si>
  <si>
    <t>만능약</t>
    <phoneticPr fontId="1" type="noConversion"/>
  </si>
  <si>
    <t>회복버섯</t>
    <phoneticPr fontId="1" type="noConversion"/>
  </si>
  <si>
    <t>활력버섯</t>
    <phoneticPr fontId="1" type="noConversion"/>
  </si>
  <si>
    <t>요정버섯</t>
    <phoneticPr fontId="1" type="noConversion"/>
  </si>
  <si>
    <t>인내풀3</t>
    <phoneticPr fontId="1" type="noConversion"/>
  </si>
  <si>
    <t>해독버섯</t>
    <phoneticPr fontId="1" type="noConversion"/>
  </si>
  <si>
    <t>만능버섯</t>
    <phoneticPr fontId="1" type="noConversion"/>
  </si>
  <si>
    <t>채집은버섯만</t>
    <phoneticPr fontId="1" type="noConversion"/>
  </si>
  <si>
    <t>채광은 은만</t>
    <phoneticPr fontId="1" type="noConversion"/>
  </si>
  <si>
    <t>채집재료</t>
    <phoneticPr fontId="1" type="noConversion"/>
  </si>
  <si>
    <t>채광재료</t>
    <phoneticPr fontId="1" type="noConversion"/>
  </si>
  <si>
    <t>구분</t>
    <phoneticPr fontId="1" type="noConversion"/>
  </si>
  <si>
    <t>화염광석</t>
    <phoneticPr fontId="1" type="noConversion"/>
  </si>
  <si>
    <t>채집수</t>
    <phoneticPr fontId="1" type="noConversion"/>
  </si>
  <si>
    <t>시세</t>
    <phoneticPr fontId="1" type="noConversion"/>
  </si>
  <si>
    <t>소계</t>
    <phoneticPr fontId="1" type="noConversion"/>
  </si>
  <si>
    <t>지도</t>
    <phoneticPr fontId="1" type="noConversion"/>
  </si>
  <si>
    <t>찬란한 철</t>
    <phoneticPr fontId="1" type="noConversion"/>
  </si>
  <si>
    <t>찬란한 은</t>
    <phoneticPr fontId="1" type="noConversion"/>
  </si>
  <si>
    <t>1(손해)</t>
    <phoneticPr fontId="1" type="noConversion"/>
  </si>
  <si>
    <t>채광지4</t>
    <phoneticPr fontId="1" type="noConversion"/>
  </si>
  <si>
    <t>소금꽃</t>
    <phoneticPr fontId="1" type="noConversion"/>
  </si>
  <si>
    <t>설종화</t>
    <phoneticPr fontId="1" type="noConversion"/>
  </si>
  <si>
    <t>은</t>
    <phoneticPr fontId="1" type="noConversion"/>
  </si>
  <si>
    <t>은</t>
    <phoneticPr fontId="1" type="noConversion"/>
  </si>
  <si>
    <t>ㅇ</t>
    <phoneticPr fontId="1" type="noConversion"/>
  </si>
  <si>
    <t>맹독</t>
    <phoneticPr fontId="1" type="noConversion"/>
  </si>
  <si>
    <t>별구름4</t>
    <phoneticPr fontId="1" type="noConversion"/>
  </si>
  <si>
    <t>별구름5</t>
  </si>
  <si>
    <t>별구름6</t>
  </si>
  <si>
    <t>별꽃4</t>
    <phoneticPr fontId="1" type="noConversion"/>
  </si>
  <si>
    <t>수수료:20골미만=1골,20골이상=20골당 1골</t>
    <phoneticPr fontId="1" type="noConversion"/>
  </si>
  <si>
    <t>채광에 사용한 포인트: 총 86
(3단계+단단한 피부+강인한 어깨+채광폭탄)
열매마스터리로 변환시 10단계=15%</t>
    <phoneticPr fontId="1" type="noConversion"/>
  </si>
  <si>
    <t>버섯으로 획득한 골드</t>
    <phoneticPr fontId="1" type="noConversion"/>
  </si>
  <si>
    <t>꽃으로 획득한 골드</t>
    <phoneticPr fontId="1" type="noConversion"/>
  </si>
  <si>
    <t>채광으로 획득한 골드</t>
    <phoneticPr fontId="1" type="noConversion"/>
  </si>
  <si>
    <t>보호의 부적</t>
    <phoneticPr fontId="1" type="noConversion"/>
  </si>
  <si>
    <t>의 15%=</t>
    <phoneticPr fontId="1" type="noConversion"/>
  </si>
  <si>
    <t>보호</t>
    <phoneticPr fontId="1" type="noConversion"/>
  </si>
  <si>
    <t>보호</t>
    <phoneticPr fontId="1" type="noConversion"/>
  </si>
  <si>
    <t>소금꽃,설종화,은 제외
(대금수수료 100실링 미만)
모두 경매장수수료 제외한값</t>
    <phoneticPr fontId="1" type="noConversion"/>
  </si>
  <si>
    <t>하이브리드의 장점: 버섯마스터리 올인보다 골드↑
단점:캐야할게 더많아서 동선 잘짜야하고 채광비던도 가야함
반납물 3개정도 실패하면 저는 바로 0리셋만 하고 포기..</t>
    <phoneticPr fontId="1" type="noConversion"/>
  </si>
  <si>
    <t>시간남으면 나머지
캤을 경우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</si>
</sst>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 "/>
    <numFmt numFmtId="180" formatCode="m\/d"/>
    <numFmt numFmtId="181" formatCode="&quot;프로키온&quot;m\/d&quot;시세기준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b/>
      <sz val="26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1" fontId="0" fillId="0" borderId="12" xfId="0" applyNumberFormat="1" applyBorder="1">
      <alignment vertical="center"/>
    </xf>
    <xf numFmtId="0" fontId="0" fillId="4" borderId="1" xfId="0" applyFill="1" applyBorder="1">
      <alignment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4" borderId="6" xfId="0" applyFill="1" applyBorder="1">
      <alignment vertical="center"/>
    </xf>
    <xf numFmtId="0" fontId="0" fillId="0" borderId="9" xfId="0" applyBorder="1">
      <alignment vertical="center"/>
    </xf>
    <xf numFmtId="0" fontId="0" fillId="0" borderId="11" xfId="0" applyBorder="1" applyAlignment="1">
      <alignment horizontal="center" vertical="center"/>
    </xf>
    <xf numFmtId="176" fontId="0" fillId="0" borderId="12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176" fontId="0" fillId="0" borderId="7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Border="1">
      <alignment vertical="center"/>
    </xf>
    <xf numFmtId="2" fontId="0" fillId="0" borderId="12" xfId="0" applyNumberFormat="1" applyBorder="1">
      <alignment vertical="center"/>
    </xf>
    <xf numFmtId="0" fontId="0" fillId="4" borderId="1" xfId="0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176" fontId="0" fillId="0" borderId="4" xfId="0" applyNumberFormat="1" applyBorder="1">
      <alignment vertical="center"/>
    </xf>
    <xf numFmtId="1" fontId="0" fillId="0" borderId="12" xfId="0" applyNumberFormat="1" applyFill="1" applyBorder="1" applyAlignment="1">
      <alignment horizontal="center" vertical="center"/>
    </xf>
    <xf numFmtId="176" fontId="0" fillId="0" borderId="6" xfId="0" applyNumberForma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0" fillId="4" borderId="30" xfId="0" applyFill="1" applyBorder="1">
      <alignment vertical="center"/>
    </xf>
    <xf numFmtId="0" fontId="0" fillId="0" borderId="31" xfId="0" applyBorder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0" xfId="0" applyFill="1" applyBorder="1">
      <alignment vertical="center"/>
    </xf>
    <xf numFmtId="2" fontId="0" fillId="0" borderId="31" xfId="0" applyNumberFormat="1" applyFill="1" applyBorder="1">
      <alignment vertical="center"/>
    </xf>
    <xf numFmtId="0" fontId="0" fillId="0" borderId="30" xfId="0" applyBorder="1">
      <alignment vertical="center"/>
    </xf>
    <xf numFmtId="0" fontId="6" fillId="0" borderId="32" xfId="0" applyFont="1" applyBorder="1" applyAlignment="1">
      <alignment horizontal="center" vertical="center"/>
    </xf>
    <xf numFmtId="1" fontId="0" fillId="0" borderId="25" xfId="0" applyNumberFormat="1" applyFill="1" applyBorder="1" applyAlignment="1">
      <alignment horizontal="center" vertical="center"/>
    </xf>
    <xf numFmtId="1" fontId="0" fillId="0" borderId="25" xfId="0" applyNumberFormat="1" applyBorder="1">
      <alignment vertical="center"/>
    </xf>
    <xf numFmtId="0" fontId="0" fillId="0" borderId="25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15" xfId="0" applyBorder="1">
      <alignment vertical="center"/>
    </xf>
    <xf numFmtId="1" fontId="0" fillId="0" borderId="39" xfId="0" applyNumberFormat="1" applyFill="1" applyBorder="1" applyAlignment="1">
      <alignment horizontal="center" vertical="center"/>
    </xf>
    <xf numFmtId="176" fontId="0" fillId="0" borderId="39" xfId="0" applyNumberFormat="1" applyBorder="1">
      <alignment vertical="center"/>
    </xf>
    <xf numFmtId="0" fontId="0" fillId="0" borderId="39" xfId="0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0" fontId="0" fillId="0" borderId="36" xfId="0" applyBorder="1">
      <alignment vertical="center"/>
    </xf>
    <xf numFmtId="0" fontId="0" fillId="3" borderId="1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3" xfId="0" applyFill="1" applyBorder="1">
      <alignment vertical="center"/>
    </xf>
    <xf numFmtId="0" fontId="0" fillId="4" borderId="43" xfId="0" applyFill="1" applyBorder="1">
      <alignment vertical="center"/>
    </xf>
    <xf numFmtId="176" fontId="0" fillId="0" borderId="44" xfId="0" applyNumberFormat="1" applyFill="1" applyBorder="1">
      <alignment vertical="center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9" fontId="0" fillId="0" borderId="45" xfId="0" applyNumberFormat="1" applyBorder="1" applyAlignment="1">
      <alignment horizontal="center" vertical="center"/>
    </xf>
    <xf numFmtId="176" fontId="0" fillId="0" borderId="47" xfId="0" applyNumberFormat="1" applyBorder="1">
      <alignment vertical="center"/>
    </xf>
    <xf numFmtId="9" fontId="0" fillId="0" borderId="49" xfId="0" applyNumberFormat="1" applyBorder="1" applyAlignment="1">
      <alignment horizontal="center" vertical="center"/>
    </xf>
    <xf numFmtId="176" fontId="0" fillId="0" borderId="46" xfId="0" applyNumberFormat="1" applyBorder="1">
      <alignment vertical="center"/>
    </xf>
    <xf numFmtId="3" fontId="0" fillId="0" borderId="39" xfId="0" applyNumberFormat="1" applyBorder="1">
      <alignment vertical="center"/>
    </xf>
    <xf numFmtId="181" fontId="4" fillId="0" borderId="2" xfId="0" applyNumberFormat="1" applyFont="1" applyBorder="1" applyAlignment="1">
      <alignment horizontal="center" vertical="center"/>
    </xf>
    <xf numFmtId="181" fontId="4" fillId="0" borderId="3" xfId="0" applyNumberFormat="1" applyFont="1" applyBorder="1" applyAlignment="1">
      <alignment horizontal="center" vertical="center"/>
    </xf>
    <xf numFmtId="181" fontId="4" fillId="0" borderId="4" xfId="0" applyNumberFormat="1" applyFont="1" applyBorder="1" applyAlignment="1">
      <alignment horizontal="center" vertical="center"/>
    </xf>
    <xf numFmtId="181" fontId="4" fillId="0" borderId="8" xfId="0" applyNumberFormat="1" applyFont="1" applyBorder="1" applyAlignment="1">
      <alignment horizontal="center" vertical="center"/>
    </xf>
    <xf numFmtId="181" fontId="4" fillId="0" borderId="9" xfId="0" applyNumberFormat="1" applyFont="1" applyBorder="1" applyAlignment="1">
      <alignment horizontal="center" vertical="center"/>
    </xf>
    <xf numFmtId="181" fontId="4" fillId="0" borderId="10" xfId="0" applyNumberFormat="1" applyFont="1" applyBorder="1" applyAlignment="1">
      <alignment horizontal="center" vertical="center"/>
    </xf>
    <xf numFmtId="180" fontId="0" fillId="0" borderId="20" xfId="0" applyNumberFormat="1" applyBorder="1" applyAlignment="1">
      <alignment horizontal="center" vertical="center"/>
    </xf>
    <xf numFmtId="177" fontId="0" fillId="0" borderId="48" xfId="0" applyNumberFormat="1" applyBorder="1">
      <alignment vertical="center"/>
    </xf>
    <xf numFmtId="176" fontId="0" fillId="0" borderId="50" xfId="0" applyNumberForma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37"/>
  <sheetViews>
    <sheetView tabSelected="1" zoomScale="115" zoomScaleNormal="115" workbookViewId="0">
      <selection activeCell="E4" sqref="E4:E5"/>
    </sheetView>
  </sheetViews>
  <sheetFormatPr defaultRowHeight="16.5" x14ac:dyDescent="0.3"/>
  <cols>
    <col min="1" max="1" width="11.125" bestFit="1" customWidth="1"/>
    <col min="2" max="2" width="9" bestFit="1" customWidth="1"/>
    <col min="3" max="3" width="13" bestFit="1" customWidth="1"/>
    <col min="4" max="4" width="9.625" bestFit="1" customWidth="1"/>
    <col min="5" max="5" width="7.375" bestFit="1" customWidth="1"/>
    <col min="6" max="6" width="7.5" bestFit="1" customWidth="1"/>
    <col min="7" max="7" width="9.25" bestFit="1" customWidth="1"/>
    <col min="8" max="8" width="9.75" bestFit="1" customWidth="1"/>
    <col min="9" max="33" width="6.875" customWidth="1"/>
    <col min="34" max="34" width="8" bestFit="1" customWidth="1"/>
  </cols>
  <sheetData>
    <row r="1" spans="1:48" ht="17.25" thickBot="1" x14ac:dyDescent="0.35">
      <c r="C1" s="19"/>
      <c r="D1" s="19"/>
      <c r="E1" s="19"/>
      <c r="F1" s="19"/>
      <c r="K1" s="64"/>
      <c r="L1" s="64"/>
      <c r="M1" s="64"/>
      <c r="N1" s="64"/>
      <c r="O1" s="64"/>
      <c r="P1" s="64"/>
      <c r="Q1" s="64"/>
      <c r="R1" s="64"/>
      <c r="S1" s="64"/>
    </row>
    <row r="2" spans="1:48" ht="33" customHeight="1" x14ac:dyDescent="0.3">
      <c r="A2" s="114"/>
      <c r="B2" s="69" t="s">
        <v>48</v>
      </c>
      <c r="C2" s="70"/>
      <c r="D2" s="70"/>
      <c r="E2" s="75" t="s">
        <v>83</v>
      </c>
      <c r="F2" s="70"/>
      <c r="G2" s="76"/>
      <c r="H2" s="108">
        <v>43490</v>
      </c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10"/>
    </row>
    <row r="3" spans="1:48" ht="33" customHeight="1" thickBot="1" x14ac:dyDescent="0.35">
      <c r="A3" s="114"/>
      <c r="B3" s="71" t="s">
        <v>49</v>
      </c>
      <c r="C3" s="72"/>
      <c r="D3" s="72"/>
      <c r="E3" s="72"/>
      <c r="F3" s="72"/>
      <c r="G3" s="77"/>
      <c r="H3" s="111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3"/>
    </row>
    <row r="4" spans="1:48" ht="17.25" customHeight="1" x14ac:dyDescent="0.3">
      <c r="B4" s="58" t="s">
        <v>52</v>
      </c>
      <c r="C4" s="73" t="s">
        <v>34</v>
      </c>
      <c r="D4" s="65" t="s">
        <v>35</v>
      </c>
      <c r="E4" s="65" t="s">
        <v>2</v>
      </c>
      <c r="F4" s="65" t="s">
        <v>3</v>
      </c>
      <c r="G4" s="67" t="s">
        <v>8</v>
      </c>
      <c r="H4" s="84" t="s">
        <v>0</v>
      </c>
      <c r="I4" s="54">
        <v>1</v>
      </c>
      <c r="J4" s="63"/>
      <c r="K4" s="54">
        <v>2</v>
      </c>
      <c r="L4" s="63"/>
      <c r="M4" s="54">
        <v>3</v>
      </c>
      <c r="N4" s="63"/>
      <c r="O4" s="54">
        <v>4</v>
      </c>
      <c r="P4" s="63"/>
      <c r="Q4" s="54">
        <v>5</v>
      </c>
      <c r="R4" s="63"/>
      <c r="S4" s="54">
        <v>6</v>
      </c>
      <c r="T4" s="63"/>
      <c r="U4" s="54">
        <v>7</v>
      </c>
      <c r="V4" s="63"/>
      <c r="W4" s="54">
        <v>8</v>
      </c>
      <c r="X4" s="63"/>
      <c r="Y4" s="54">
        <v>9</v>
      </c>
      <c r="Z4" s="63"/>
      <c r="AA4" s="54">
        <v>10</v>
      </c>
      <c r="AB4" s="63"/>
      <c r="AC4" s="54">
        <v>11</v>
      </c>
      <c r="AD4" s="63"/>
      <c r="AE4" s="54">
        <v>12</v>
      </c>
      <c r="AF4" s="55"/>
      <c r="AG4" s="56" t="s">
        <v>1</v>
      </c>
      <c r="AH4" s="57"/>
    </row>
    <row r="5" spans="1:48" ht="18" customHeight="1" thickBot="1" x14ac:dyDescent="0.35">
      <c r="B5" s="59"/>
      <c r="C5" s="74"/>
      <c r="D5" s="66"/>
      <c r="E5" s="66"/>
      <c r="F5" s="66"/>
      <c r="G5" s="68"/>
      <c r="H5" s="85"/>
      <c r="I5" s="10" t="s">
        <v>54</v>
      </c>
      <c r="J5" s="10" t="s">
        <v>55</v>
      </c>
      <c r="K5" s="10" t="s">
        <v>54</v>
      </c>
      <c r="L5" s="10" t="s">
        <v>55</v>
      </c>
      <c r="M5" s="10" t="s">
        <v>54</v>
      </c>
      <c r="N5" s="10" t="s">
        <v>55</v>
      </c>
      <c r="O5" s="10" t="s">
        <v>54</v>
      </c>
      <c r="P5" s="10" t="s">
        <v>55</v>
      </c>
      <c r="Q5" s="10" t="s">
        <v>54</v>
      </c>
      <c r="R5" s="10" t="s">
        <v>55</v>
      </c>
      <c r="S5" s="10" t="s">
        <v>54</v>
      </c>
      <c r="T5" s="10" t="s">
        <v>55</v>
      </c>
      <c r="U5" s="10" t="s">
        <v>54</v>
      </c>
      <c r="V5" s="10" t="s">
        <v>55</v>
      </c>
      <c r="W5" s="10" t="s">
        <v>54</v>
      </c>
      <c r="X5" s="10" t="s">
        <v>55</v>
      </c>
      <c r="Y5" s="10" t="s">
        <v>54</v>
      </c>
      <c r="Z5" s="10" t="s">
        <v>55</v>
      </c>
      <c r="AA5" s="10" t="s">
        <v>54</v>
      </c>
      <c r="AB5" s="10" t="s">
        <v>55</v>
      </c>
      <c r="AC5" s="10" t="s">
        <v>54</v>
      </c>
      <c r="AD5" s="10" t="s">
        <v>55</v>
      </c>
      <c r="AE5" s="10" t="s">
        <v>54</v>
      </c>
      <c r="AF5" s="48" t="s">
        <v>55</v>
      </c>
      <c r="AG5" s="42" t="s">
        <v>54</v>
      </c>
      <c r="AH5" s="27" t="s">
        <v>3</v>
      </c>
    </row>
    <row r="6" spans="1:48" ht="17.25" x14ac:dyDescent="0.3">
      <c r="B6" s="60" t="s">
        <v>50</v>
      </c>
      <c r="C6" s="41" t="s">
        <v>68</v>
      </c>
      <c r="D6" s="33" t="s">
        <v>71</v>
      </c>
      <c r="E6" s="40">
        <v>10</v>
      </c>
      <c r="F6" s="34">
        <v>9</v>
      </c>
      <c r="G6" s="35">
        <f t="shared" ref="G6:G8" si="0">IFERROR(F6/E6,0)</f>
        <v>0.9</v>
      </c>
      <c r="H6" s="29" t="s">
        <v>56</v>
      </c>
      <c r="I6" s="10">
        <f>SUM(I7:I34)</f>
        <v>285</v>
      </c>
      <c r="J6" s="10">
        <f>SUM(J7:J34)</f>
        <v>184.84</v>
      </c>
      <c r="K6" s="10">
        <f>SUM(K7:K34)</f>
        <v>277</v>
      </c>
      <c r="L6" s="10">
        <f>SUM(L7:L34)</f>
        <v>157.04</v>
      </c>
      <c r="M6" s="10">
        <f>SUM(M7:M34)</f>
        <v>251</v>
      </c>
      <c r="N6" s="10">
        <f>SUM(N7:N34)</f>
        <v>178.94</v>
      </c>
      <c r="O6" s="10">
        <f>SUM(O7:O34)</f>
        <v>298</v>
      </c>
      <c r="P6" s="10">
        <f>SUM(P7:P34)</f>
        <v>178.26333333333332</v>
      </c>
      <c r="Q6" s="10">
        <f>SUM(Q7:Q34)</f>
        <v>258</v>
      </c>
      <c r="R6" s="10">
        <f>SUM(R7:R34)</f>
        <v>170.35666666666665</v>
      </c>
      <c r="S6" s="10">
        <f>SUM(S7:S34)</f>
        <v>386</v>
      </c>
      <c r="T6" s="10">
        <f>SUM(T7:T34)</f>
        <v>257.88666666666666</v>
      </c>
      <c r="U6" s="10">
        <f>SUM(U7:U34)</f>
        <v>292</v>
      </c>
      <c r="V6" s="10">
        <f>SUM(V7:V34)</f>
        <v>184.04333333333335</v>
      </c>
      <c r="W6" s="10">
        <f>SUM(W7:W34)</f>
        <v>272</v>
      </c>
      <c r="X6" s="10">
        <f>SUM(X7:X34)</f>
        <v>164.51333333333335</v>
      </c>
      <c r="Y6" s="10">
        <f>SUM(Y7:Y34)</f>
        <v>332</v>
      </c>
      <c r="Z6" s="10">
        <f>SUM(Z7:Z34)</f>
        <v>181.76666666666668</v>
      </c>
      <c r="AA6" s="10">
        <f>SUM(AA7:AA34)</f>
        <v>223</v>
      </c>
      <c r="AB6" s="10">
        <f>SUM(AB7:AB34)</f>
        <v>150.32666666666665</v>
      </c>
      <c r="AC6" s="10">
        <f>SUM(AC7:AC34)</f>
        <v>206</v>
      </c>
      <c r="AD6" s="10">
        <f>SUM(AD7:AD34)</f>
        <v>143.75333333333336</v>
      </c>
      <c r="AE6" s="10">
        <f>SUM(AE7:AE34)</f>
        <v>355</v>
      </c>
      <c r="AF6" s="48">
        <f>SUM(AF7:AF34)</f>
        <v>258.49666666666667</v>
      </c>
      <c r="AG6" s="43">
        <f>SUMIF($I$5:$AF$5,"채집수",$I$6:$AF$6)</f>
        <v>3435</v>
      </c>
      <c r="AH6" s="8">
        <f>IF(SUMIF($I$5:$AF$5,"시세",$I6:$AF6)/COUNTIF($I$6:$AF$6,"&lt;&gt;0")*2=0,"",SUMIF($I$5:$AF$5,"시세",$I6:$AF6)/COUNTIF($I$6:$AF$6,"&lt;&gt;0")*2)</f>
        <v>184.18555555555554</v>
      </c>
    </row>
    <row r="7" spans="1:48" ht="17.25" x14ac:dyDescent="0.3">
      <c r="B7" s="61"/>
      <c r="C7" s="41" t="s">
        <v>69</v>
      </c>
      <c r="D7" s="33" t="s">
        <v>16</v>
      </c>
      <c r="E7" s="40">
        <v>10</v>
      </c>
      <c r="F7" s="9">
        <v>10</v>
      </c>
      <c r="G7" s="4">
        <f t="shared" si="0"/>
        <v>1</v>
      </c>
      <c r="H7" s="30" t="s">
        <v>9</v>
      </c>
      <c r="I7" s="1">
        <v>16</v>
      </c>
      <c r="J7" s="2">
        <f>IFERROR(I7*VLOOKUP($H7,$D$9:$G$25,4,0),"")</f>
        <v>1.1200000000000001</v>
      </c>
      <c r="K7" s="1">
        <v>22</v>
      </c>
      <c r="L7" s="2">
        <f>IFERROR(K7*VLOOKUP($H7,$D$9:$G$25,4,0),"")</f>
        <v>1.54</v>
      </c>
      <c r="M7" s="1">
        <v>12</v>
      </c>
      <c r="N7" s="2">
        <f>IFERROR(M7*VLOOKUP($H7,$D$9:$G$25,4,0),"")</f>
        <v>0.84000000000000008</v>
      </c>
      <c r="O7" s="1">
        <v>25</v>
      </c>
      <c r="P7" s="2">
        <f>IFERROR(O7*VLOOKUP($H7,$D$9:$G$25,4,0),"")</f>
        <v>1.7500000000000002</v>
      </c>
      <c r="Q7" s="1">
        <v>6</v>
      </c>
      <c r="R7" s="2">
        <f>IFERROR(Q7*VLOOKUP($H7,$D$9:$G$25,4,0),"")</f>
        <v>0.42000000000000004</v>
      </c>
      <c r="S7" s="1">
        <v>61</v>
      </c>
      <c r="T7" s="2">
        <f>IFERROR(S7*VLOOKUP($H7,$D$9:$G$25,4,0),"")</f>
        <v>4.2700000000000005</v>
      </c>
      <c r="U7" s="1">
        <v>32</v>
      </c>
      <c r="V7" s="2">
        <f>IFERROR(U7*VLOOKUP($H7,$D$9:$G$25,4,0),"")</f>
        <v>2.2400000000000002</v>
      </c>
      <c r="W7" s="1">
        <v>9</v>
      </c>
      <c r="X7" s="2">
        <f>IFERROR(W7*VLOOKUP($H7,$D$9:$G$25,4,0),"")</f>
        <v>0.63000000000000012</v>
      </c>
      <c r="Y7" s="1">
        <v>2</v>
      </c>
      <c r="Z7" s="2">
        <f>IFERROR(Y7*VLOOKUP($H7,$D$9:$G$25,4,0),"")</f>
        <v>0.14000000000000001</v>
      </c>
      <c r="AA7" s="2">
        <v>9</v>
      </c>
      <c r="AB7" s="2">
        <f>IFERROR(AA7*VLOOKUP($H7,$D$9:$G$25,4,0),"")</f>
        <v>0.63000000000000012</v>
      </c>
      <c r="AC7" s="1">
        <v>14</v>
      </c>
      <c r="AD7" s="2">
        <f>IFERROR(AC7*VLOOKUP($H7,$D$9:$G$25,4,0),"")</f>
        <v>0.98000000000000009</v>
      </c>
      <c r="AE7" s="1">
        <v>50</v>
      </c>
      <c r="AF7" s="49">
        <f>IFERROR(AE7*VLOOKUP($H7,$D$9:$G$25,4,0),"")</f>
        <v>3.5000000000000004</v>
      </c>
      <c r="AG7" s="44">
        <f t="shared" ref="AG7:AG33" si="1">ROUND(AVERAGE(I7:AF7),1)</f>
        <v>11.5</v>
      </c>
      <c r="AH7" s="15">
        <f t="shared" ref="AH7:AH33" si="2">IF(SUMIF($I$5:$AF$5,"시세",$I7:$AF7)/COUNTIF($I$6:$AF$6,"&lt;&gt;0")*2=0,"",SUMIF($I$5:$AF$5,"시세",$I7:$AF7)/COUNTIF($I$6:$AF$6,"&lt;&gt;0")*2)</f>
        <v>1.5050000000000006</v>
      </c>
    </row>
    <row r="8" spans="1:48" ht="17.25" x14ac:dyDescent="0.3">
      <c r="B8" s="61"/>
      <c r="C8" s="41" t="s">
        <v>70</v>
      </c>
      <c r="D8" s="33" t="s">
        <v>17</v>
      </c>
      <c r="E8" s="40">
        <v>10</v>
      </c>
      <c r="F8" s="9">
        <v>11</v>
      </c>
      <c r="G8" s="4">
        <f t="shared" si="0"/>
        <v>1.1000000000000001</v>
      </c>
      <c r="H8" s="30" t="s">
        <v>10</v>
      </c>
      <c r="I8" s="1">
        <v>49</v>
      </c>
      <c r="J8" s="2">
        <f>IFERROR(I8*VLOOKUP($H8,$D$9:$G$25,4,0),"")</f>
        <v>9.8000000000000007</v>
      </c>
      <c r="K8" s="1">
        <v>37</v>
      </c>
      <c r="L8" s="2">
        <f>IFERROR(K8*VLOOKUP($H8,$D$9:$G$25,4,0),"")</f>
        <v>7.4</v>
      </c>
      <c r="M8" s="1">
        <v>21</v>
      </c>
      <c r="N8" s="2">
        <f>IFERROR(M8*VLOOKUP($H8,$D$9:$G$25,4,0),"")</f>
        <v>4.2</v>
      </c>
      <c r="O8" s="1">
        <v>30</v>
      </c>
      <c r="P8" s="2">
        <f>IFERROR(O8*VLOOKUP($H8,$D$9:$G$25,4,0),"")</f>
        <v>6</v>
      </c>
      <c r="Q8" s="1">
        <v>46</v>
      </c>
      <c r="R8" s="2">
        <f>IFERROR(Q8*VLOOKUP($H8,$D$9:$G$25,4,0),"")</f>
        <v>9.2000000000000011</v>
      </c>
      <c r="S8" s="1">
        <v>90</v>
      </c>
      <c r="T8" s="2">
        <f>IFERROR(S8*VLOOKUP($H8,$D$9:$G$25,4,0),"")</f>
        <v>18</v>
      </c>
      <c r="U8" s="1">
        <v>67</v>
      </c>
      <c r="V8" s="2">
        <f>IFERROR(U8*VLOOKUP($H8,$D$9:$G$25,4,0),"")</f>
        <v>13.4</v>
      </c>
      <c r="W8" s="1">
        <v>86</v>
      </c>
      <c r="X8" s="2">
        <f>IFERROR(W8*VLOOKUP($H8,$D$9:$G$25,4,0),"")</f>
        <v>17.2</v>
      </c>
      <c r="Y8" s="1">
        <v>81</v>
      </c>
      <c r="Z8" s="2">
        <f>IFERROR(Y8*VLOOKUP($H8,$D$9:$G$25,4,0),"")</f>
        <v>16.2</v>
      </c>
      <c r="AA8" s="2">
        <v>4</v>
      </c>
      <c r="AB8" s="2">
        <f>IFERROR(AA8*VLOOKUP($H8,$D$9:$G$25,4,0),"")</f>
        <v>0.8</v>
      </c>
      <c r="AC8" s="1">
        <v>42</v>
      </c>
      <c r="AD8" s="2">
        <f>IFERROR(AC8*VLOOKUP($H8,$D$9:$G$25,4,0),"")</f>
        <v>8.4</v>
      </c>
      <c r="AE8" s="1">
        <v>84</v>
      </c>
      <c r="AF8" s="49">
        <f>IFERROR(AE8*VLOOKUP($H8,$D$9:$G$25,4,0),"")</f>
        <v>16.8</v>
      </c>
      <c r="AG8" s="44">
        <f t="shared" si="1"/>
        <v>31.9</v>
      </c>
      <c r="AH8" s="15">
        <f t="shared" si="2"/>
        <v>10.616666666666667</v>
      </c>
      <c r="AV8" t="s">
        <v>66</v>
      </c>
    </row>
    <row r="9" spans="1:48" ht="17.25" x14ac:dyDescent="0.3">
      <c r="B9" s="61"/>
      <c r="C9" s="31" t="s">
        <v>62</v>
      </c>
      <c r="D9" s="32" t="s">
        <v>62</v>
      </c>
      <c r="E9" s="1">
        <v>100</v>
      </c>
      <c r="F9" s="9">
        <v>7</v>
      </c>
      <c r="G9" s="4">
        <f t="shared" ref="G9:G10" si="3">IFERROR(F9/E9,0)</f>
        <v>7.0000000000000007E-2</v>
      </c>
      <c r="H9" s="30" t="s">
        <v>11</v>
      </c>
      <c r="I9" s="1">
        <v>30</v>
      </c>
      <c r="J9" s="1" t="str">
        <f>IFERROR(I9*VLOOKUP($H9,$D$9:$G$25,4,0),"")</f>
        <v/>
      </c>
      <c r="K9" s="1">
        <v>47</v>
      </c>
      <c r="L9" s="1" t="str">
        <f>IFERROR(K9*VLOOKUP($H9,$D$9:$G$25,4,0),"")</f>
        <v/>
      </c>
      <c r="M9" s="1">
        <v>46</v>
      </c>
      <c r="N9" s="1" t="str">
        <f>IFERROR(M9*VLOOKUP($H9,$D$9:$G$25,4,0),"")</f>
        <v/>
      </c>
      <c r="O9" s="1">
        <v>55</v>
      </c>
      <c r="P9" s="1" t="str">
        <f>IFERROR(O9*VLOOKUP($H9,$D$9:$G$25,4,0),"")</f>
        <v/>
      </c>
      <c r="Q9" s="1">
        <v>37</v>
      </c>
      <c r="R9" s="1" t="str">
        <f>IFERROR(Q9*VLOOKUP($H9,$D$9:$G$25,4,0),"")</f>
        <v/>
      </c>
      <c r="S9" s="1">
        <v>37</v>
      </c>
      <c r="T9" s="1" t="str">
        <f>IFERROR(S9*VLOOKUP($H9,$D$9:$G$25,4,0),"")</f>
        <v/>
      </c>
      <c r="U9" s="1">
        <v>11</v>
      </c>
      <c r="V9" s="1" t="str">
        <f>IFERROR(U9*VLOOKUP($H9,$D$9:$G$25,4,0),"")</f>
        <v/>
      </c>
      <c r="W9" s="1">
        <v>9</v>
      </c>
      <c r="X9" s="1" t="str">
        <f>IFERROR(W9*VLOOKUP($H9,$D$9:$G$25,4,0),"")</f>
        <v/>
      </c>
      <c r="Y9" s="1">
        <v>61</v>
      </c>
      <c r="Z9" s="1" t="str">
        <f>IFERROR(Y9*VLOOKUP($H9,$D$9:$G$25,4,0),"")</f>
        <v/>
      </c>
      <c r="AA9" s="1">
        <v>29</v>
      </c>
      <c r="AB9" s="1" t="str">
        <f>IFERROR(AA9*VLOOKUP($H9,$D$9:$G$25,4,0),"")</f>
        <v/>
      </c>
      <c r="AC9" s="1">
        <v>9</v>
      </c>
      <c r="AD9" s="1" t="str">
        <f>IFERROR(AC9*VLOOKUP($H9,$D$9:$G$25,4,0),"")</f>
        <v/>
      </c>
      <c r="AE9" s="1">
        <v>44</v>
      </c>
      <c r="AF9" s="50" t="str">
        <f>IFERROR(AE9*VLOOKUP($H9,$D$9:$G$25,4,0),"")</f>
        <v/>
      </c>
      <c r="AG9" s="43">
        <f t="shared" si="1"/>
        <v>34.6</v>
      </c>
      <c r="AH9" s="15" t="str">
        <f t="shared" si="2"/>
        <v/>
      </c>
    </row>
    <row r="10" spans="1:48" ht="17.25" x14ac:dyDescent="0.3">
      <c r="B10" s="61"/>
      <c r="C10" s="31" t="s">
        <v>63</v>
      </c>
      <c r="D10" s="32" t="s">
        <v>63</v>
      </c>
      <c r="E10" s="1">
        <v>100</v>
      </c>
      <c r="F10" s="9">
        <v>20</v>
      </c>
      <c r="G10" s="4">
        <f t="shared" si="3"/>
        <v>0.2</v>
      </c>
      <c r="H10" s="30" t="s">
        <v>12</v>
      </c>
      <c r="I10" s="1">
        <v>7</v>
      </c>
      <c r="J10" s="2">
        <f>IFERROR(I10*VLOOKUP($H10,$D$9:$G$25,4,0),"")</f>
        <v>21</v>
      </c>
      <c r="K10" s="1">
        <v>5</v>
      </c>
      <c r="L10" s="2">
        <f>IFERROR(K10*VLOOKUP($H10,$D$9:$G$25,4,0),"")</f>
        <v>15</v>
      </c>
      <c r="M10" s="1">
        <v>4</v>
      </c>
      <c r="N10" s="2">
        <f>IFERROR(M10*VLOOKUP($H10,$D$9:$G$25,4,0),"")</f>
        <v>12</v>
      </c>
      <c r="O10" s="1">
        <v>8</v>
      </c>
      <c r="P10" s="2">
        <f>IFERROR(O10*VLOOKUP($H10,$D$9:$G$25,4,0),"")</f>
        <v>24</v>
      </c>
      <c r="Q10" s="1">
        <v>7</v>
      </c>
      <c r="R10" s="2">
        <f>IFERROR(Q10*VLOOKUP($H10,$D$9:$G$25,4,0),"")</f>
        <v>21</v>
      </c>
      <c r="S10" s="1">
        <v>6</v>
      </c>
      <c r="T10" s="2">
        <f>IFERROR(S10*VLOOKUP($H10,$D$9:$G$25,4,0),"")</f>
        <v>18</v>
      </c>
      <c r="U10" s="1">
        <v>6</v>
      </c>
      <c r="V10" s="2">
        <f>IFERROR(U10*VLOOKUP($H10,$D$9:$G$25,4,0),"")</f>
        <v>18</v>
      </c>
      <c r="W10" s="1">
        <v>6</v>
      </c>
      <c r="X10" s="2">
        <f>IFERROR(W10*VLOOKUP($H10,$D$9:$G$25,4,0),"")</f>
        <v>18</v>
      </c>
      <c r="Y10" s="1">
        <v>8</v>
      </c>
      <c r="Z10" s="2">
        <f>IFERROR(Y10*VLOOKUP($H10,$D$9:$G$25,4,0),"")</f>
        <v>24</v>
      </c>
      <c r="AA10" s="1">
        <v>5</v>
      </c>
      <c r="AB10" s="2">
        <f>IFERROR(AA10*VLOOKUP($H10,$D$9:$G$25,4,0),"")</f>
        <v>15</v>
      </c>
      <c r="AC10" s="1">
        <v>6</v>
      </c>
      <c r="AD10" s="2">
        <f>IFERROR(AC10*VLOOKUP($H10,$D$9:$G$25,4,0),"")</f>
        <v>18</v>
      </c>
      <c r="AE10" s="1">
        <v>4</v>
      </c>
      <c r="AF10" s="49">
        <f>IFERROR(AE10*VLOOKUP($H10,$D$9:$G$25,4,0),"")</f>
        <v>12</v>
      </c>
      <c r="AG10" s="43">
        <f t="shared" si="1"/>
        <v>12</v>
      </c>
      <c r="AH10" s="15">
        <f t="shared" si="2"/>
        <v>18</v>
      </c>
    </row>
    <row r="11" spans="1:48" ht="17.25" x14ac:dyDescent="0.3">
      <c r="B11" s="61"/>
      <c r="C11" s="14" t="s">
        <v>36</v>
      </c>
      <c r="D11" s="7" t="s">
        <v>42</v>
      </c>
      <c r="E11" s="1">
        <v>3</v>
      </c>
      <c r="F11" s="9">
        <v>9</v>
      </c>
      <c r="G11" s="15">
        <f>IFERROR(F11/E11,0)</f>
        <v>3</v>
      </c>
      <c r="H11" s="30" t="s">
        <v>13</v>
      </c>
      <c r="I11" s="1">
        <v>6</v>
      </c>
      <c r="J11" s="2">
        <f>IFERROR(I11*VLOOKUP($H11,$D$9:$G$25,4,0),"")</f>
        <v>36</v>
      </c>
      <c r="K11" s="1">
        <v>4</v>
      </c>
      <c r="L11" s="2">
        <f>IFERROR(K11*VLOOKUP($H11,$D$9:$G$25,4,0),"")</f>
        <v>24</v>
      </c>
      <c r="M11" s="1">
        <v>7</v>
      </c>
      <c r="N11" s="2">
        <f>IFERROR(M11*VLOOKUP($H11,$D$9:$G$25,4,0),"")</f>
        <v>42</v>
      </c>
      <c r="O11" s="1">
        <v>8</v>
      </c>
      <c r="P11" s="2">
        <f>IFERROR(O11*VLOOKUP($H11,$D$9:$G$25,4,0),"")</f>
        <v>48</v>
      </c>
      <c r="Q11" s="1">
        <v>5</v>
      </c>
      <c r="R11" s="2">
        <f>IFERROR(Q11*VLOOKUP($H11,$D$9:$G$25,4,0),"")</f>
        <v>30</v>
      </c>
      <c r="S11" s="1">
        <v>6</v>
      </c>
      <c r="T11" s="2">
        <f>IFERROR(S11*VLOOKUP($H11,$D$9:$G$25,4,0),"")</f>
        <v>36</v>
      </c>
      <c r="U11" s="1">
        <v>6</v>
      </c>
      <c r="V11" s="2">
        <f>IFERROR(U11*VLOOKUP($H11,$D$9:$G$25,4,0),"")</f>
        <v>36</v>
      </c>
      <c r="W11" s="1">
        <v>4</v>
      </c>
      <c r="X11" s="2">
        <f>IFERROR(W11*VLOOKUP($H11,$D$9:$G$25,4,0),"")</f>
        <v>24</v>
      </c>
      <c r="Y11" s="1">
        <v>4</v>
      </c>
      <c r="Z11" s="2">
        <f>IFERROR(Y11*VLOOKUP($H11,$D$9:$G$25,4,0),"")</f>
        <v>24</v>
      </c>
      <c r="AA11" s="2">
        <v>7</v>
      </c>
      <c r="AB11" s="2">
        <f>IFERROR(AA11*VLOOKUP($H11,$D$9:$G$25,4,0),"")</f>
        <v>42</v>
      </c>
      <c r="AC11" s="1">
        <v>4</v>
      </c>
      <c r="AD11" s="2">
        <f>IFERROR(AC11*VLOOKUP($H11,$D$9:$G$25,4,0),"")</f>
        <v>24</v>
      </c>
      <c r="AE11" s="1">
        <v>8</v>
      </c>
      <c r="AF11" s="49">
        <f>IFERROR(AE11*VLOOKUP($H11,$D$9:$G$25,4,0),"")</f>
        <v>48</v>
      </c>
      <c r="AG11" s="44">
        <f t="shared" si="1"/>
        <v>20.100000000000001</v>
      </c>
      <c r="AH11" s="15">
        <f t="shared" si="2"/>
        <v>34.5</v>
      </c>
    </row>
    <row r="12" spans="1:48" ht="17.25" x14ac:dyDescent="0.3">
      <c r="B12" s="61"/>
      <c r="C12" s="14" t="s">
        <v>37</v>
      </c>
      <c r="D12" s="7" t="s">
        <v>43</v>
      </c>
      <c r="E12" s="1">
        <v>3</v>
      </c>
      <c r="F12" s="9">
        <v>18</v>
      </c>
      <c r="G12" s="20">
        <f t="shared" ref="G12:G16" si="4">IFERROR(F12/E12,0)</f>
        <v>6</v>
      </c>
      <c r="H12" s="30" t="s">
        <v>14</v>
      </c>
      <c r="I12" s="1">
        <v>2</v>
      </c>
      <c r="J12" s="2">
        <f>IFERROR(I12*VLOOKUP($H12,$D$9:$G$25,4,0),"")</f>
        <v>2.6666666666666665</v>
      </c>
      <c r="K12" s="1">
        <v>5</v>
      </c>
      <c r="L12" s="2">
        <f>IFERROR(K12*VLOOKUP($H12,$D$9:$G$25,4,0),"")</f>
        <v>6.6666666666666661</v>
      </c>
      <c r="M12" s="1">
        <v>5</v>
      </c>
      <c r="N12" s="2">
        <f>IFERROR(M12*VLOOKUP($H12,$D$9:$G$25,4,0),"")</f>
        <v>6.6666666666666661</v>
      </c>
      <c r="O12" s="1">
        <v>4</v>
      </c>
      <c r="P12" s="2">
        <f>IFERROR(O12*VLOOKUP($H12,$D$9:$G$25,4,0),"")</f>
        <v>5.333333333333333</v>
      </c>
      <c r="Q12" s="1">
        <v>3</v>
      </c>
      <c r="R12" s="2">
        <f>IFERROR(Q12*VLOOKUP($H12,$D$9:$G$25,4,0),"")</f>
        <v>4</v>
      </c>
      <c r="S12" s="1">
        <v>6</v>
      </c>
      <c r="T12" s="2">
        <f>IFERROR(S12*VLOOKUP($H12,$D$9:$G$25,4,0),"")</f>
        <v>8</v>
      </c>
      <c r="U12" s="1">
        <v>5</v>
      </c>
      <c r="V12" s="2">
        <f>IFERROR(U12*VLOOKUP($H12,$D$9:$G$25,4,0),"")</f>
        <v>6.6666666666666661</v>
      </c>
      <c r="W12" s="1">
        <v>2</v>
      </c>
      <c r="X12" s="2">
        <f>IFERROR(W12*VLOOKUP($H12,$D$9:$G$25,4,0),"")</f>
        <v>2.6666666666666665</v>
      </c>
      <c r="Y12" s="1">
        <v>5</v>
      </c>
      <c r="Z12" s="2">
        <f>IFERROR(Y12*VLOOKUP($H12,$D$9:$G$25,4,0),"")</f>
        <v>6.6666666666666661</v>
      </c>
      <c r="AA12" s="2">
        <v>5</v>
      </c>
      <c r="AB12" s="2">
        <f>IFERROR(AA12*VLOOKUP($H12,$D$9:$G$25,4,0),"")</f>
        <v>6.6666666666666661</v>
      </c>
      <c r="AC12" s="1">
        <v>1</v>
      </c>
      <c r="AD12" s="2">
        <f>IFERROR(AC12*VLOOKUP($H12,$D$9:$G$25,4,0),"")</f>
        <v>1.3333333333333333</v>
      </c>
      <c r="AE12" s="1">
        <v>6</v>
      </c>
      <c r="AF12" s="49">
        <f>IFERROR(AE12*VLOOKUP($H12,$D$9:$G$25,4,0),"")</f>
        <v>8</v>
      </c>
      <c r="AG12" s="44">
        <f t="shared" si="1"/>
        <v>4.8</v>
      </c>
      <c r="AH12" s="15">
        <f t="shared" si="2"/>
        <v>5.4444444444444429</v>
      </c>
    </row>
    <row r="13" spans="1:48" ht="17.25" x14ac:dyDescent="0.3">
      <c r="B13" s="61"/>
      <c r="C13" s="14" t="s">
        <v>38</v>
      </c>
      <c r="D13" s="7" t="s">
        <v>44</v>
      </c>
      <c r="E13" s="1">
        <v>3</v>
      </c>
      <c r="F13" s="9">
        <v>52</v>
      </c>
      <c r="G13" s="15">
        <f t="shared" si="4"/>
        <v>17.333333333333332</v>
      </c>
      <c r="H13" s="30" t="s">
        <v>15</v>
      </c>
      <c r="I13" s="1">
        <v>2</v>
      </c>
      <c r="J13" s="1" t="str">
        <f>IFERROR(I13*VLOOKUP($H13,$D$9:$G$25,4,0),"")</f>
        <v/>
      </c>
      <c r="K13" s="1">
        <v>2</v>
      </c>
      <c r="L13" s="1" t="str">
        <f>IFERROR(K13*VLOOKUP($H13,$D$9:$G$25,4,0),"")</f>
        <v/>
      </c>
      <c r="M13" s="1">
        <v>0</v>
      </c>
      <c r="N13" s="1" t="str">
        <f>IFERROR(M13*VLOOKUP($H13,$D$9:$G$25,4,0),"")</f>
        <v/>
      </c>
      <c r="O13" s="1">
        <v>1</v>
      </c>
      <c r="P13" s="1" t="str">
        <f>IFERROR(O13*VLOOKUP($H13,$D$9:$G$25,4,0),"")</f>
        <v/>
      </c>
      <c r="Q13" s="1">
        <v>1</v>
      </c>
      <c r="R13" s="1" t="str">
        <f>IFERROR(Q13*VLOOKUP($H13,$D$9:$G$25,4,0),"")</f>
        <v/>
      </c>
      <c r="S13" s="1">
        <v>2</v>
      </c>
      <c r="T13" s="1" t="str">
        <f>IFERROR(S13*VLOOKUP($H13,$D$9:$G$25,4,0),"")</f>
        <v/>
      </c>
      <c r="U13" s="1">
        <v>4</v>
      </c>
      <c r="V13" s="1" t="str">
        <f>IFERROR(U13*VLOOKUP($H13,$D$9:$G$25,4,0),"")</f>
        <v/>
      </c>
      <c r="W13" s="1">
        <v>1</v>
      </c>
      <c r="X13" s="1" t="str">
        <f>IFERROR(W13*VLOOKUP($H13,$D$9:$G$25,4,0),"")</f>
        <v/>
      </c>
      <c r="Y13" s="1">
        <v>0</v>
      </c>
      <c r="Z13" s="1" t="str">
        <f>IFERROR(Y13*VLOOKUP($H13,$D$9:$G$25,4,0),"")</f>
        <v/>
      </c>
      <c r="AA13" s="1">
        <v>0</v>
      </c>
      <c r="AB13" s="1" t="str">
        <f>IFERROR(AA13*VLOOKUP($H13,$D$9:$G$25,4,0),"")</f>
        <v/>
      </c>
      <c r="AC13" s="1">
        <v>1</v>
      </c>
      <c r="AD13" s="1" t="str">
        <f>IFERROR(AC13*VLOOKUP($H13,$D$9:$G$25,4,0),"")</f>
        <v/>
      </c>
      <c r="AE13" s="1">
        <v>4</v>
      </c>
      <c r="AF13" s="50" t="str">
        <f>IFERROR(AE13*VLOOKUP($H13,$D$9:$G$25,4,0),"")</f>
        <v/>
      </c>
      <c r="AG13" s="44">
        <f t="shared" si="1"/>
        <v>1.5</v>
      </c>
      <c r="AH13" s="15" t="str">
        <f t="shared" si="2"/>
        <v/>
      </c>
    </row>
    <row r="14" spans="1:48" ht="17.25" x14ac:dyDescent="0.3">
      <c r="B14" s="61"/>
      <c r="C14" s="14" t="s">
        <v>39</v>
      </c>
      <c r="D14" s="7" t="s">
        <v>45</v>
      </c>
      <c r="E14" s="1">
        <v>3</v>
      </c>
      <c r="F14" s="9">
        <v>3</v>
      </c>
      <c r="G14" s="15">
        <f t="shared" si="4"/>
        <v>1</v>
      </c>
      <c r="H14" s="30" t="s">
        <v>16</v>
      </c>
      <c r="I14" s="1">
        <v>3</v>
      </c>
      <c r="J14" s="1" t="str">
        <f>IFERROR(I14*VLOOKUP($H14,$D$9:$G$25,4,0),"")</f>
        <v/>
      </c>
      <c r="K14" s="1">
        <v>3</v>
      </c>
      <c r="L14" s="1" t="str">
        <f>IFERROR(K14*VLOOKUP($H14,$D$9:$G$25,4,0),"")</f>
        <v/>
      </c>
      <c r="M14" s="1">
        <v>0</v>
      </c>
      <c r="N14" s="1" t="str">
        <f>IFERROR(M14*VLOOKUP($H14,$D$9:$G$25,4,0),"")</f>
        <v/>
      </c>
      <c r="O14" s="1">
        <v>2</v>
      </c>
      <c r="P14" s="1" t="str">
        <f>IFERROR(O14*VLOOKUP($H14,$D$9:$G$25,4,0),"")</f>
        <v/>
      </c>
      <c r="Q14" s="1">
        <v>0</v>
      </c>
      <c r="R14" s="1" t="str">
        <f>IFERROR(Q14*VLOOKUP($H14,$D$9:$G$25,4,0),"")</f>
        <v/>
      </c>
      <c r="S14" s="1">
        <v>6</v>
      </c>
      <c r="T14" s="1" t="str">
        <f>IFERROR(S14*VLOOKUP($H14,$D$9:$G$25,4,0),"")</f>
        <v/>
      </c>
      <c r="U14" s="1">
        <v>7</v>
      </c>
      <c r="V14" s="1" t="str">
        <f>IFERROR(U14*VLOOKUP($H14,$D$9:$G$25,4,0),"")</f>
        <v/>
      </c>
      <c r="W14" s="1">
        <v>4</v>
      </c>
      <c r="X14" s="1" t="str">
        <f>IFERROR(W14*VLOOKUP($H14,$D$9:$G$25,4,0),"")</f>
        <v/>
      </c>
      <c r="Y14" s="1">
        <v>6</v>
      </c>
      <c r="Z14" s="1" t="str">
        <f>IFERROR(Y14*VLOOKUP($H14,$D$9:$G$25,4,0),"")</f>
        <v/>
      </c>
      <c r="AA14" s="1">
        <v>9</v>
      </c>
      <c r="AB14" s="1" t="str">
        <f>IFERROR(AA14*VLOOKUP($H14,$D$9:$G$25,4,0),"")</f>
        <v/>
      </c>
      <c r="AC14" s="1">
        <v>2</v>
      </c>
      <c r="AD14" s="1" t="str">
        <f>IFERROR(AC14*VLOOKUP($H14,$D$9:$G$25,4,0),"")</f>
        <v/>
      </c>
      <c r="AE14" s="1">
        <v>3</v>
      </c>
      <c r="AF14" s="50" t="str">
        <f>IFERROR(AE14*VLOOKUP($H14,$D$9:$G$25,4,0),"")</f>
        <v/>
      </c>
      <c r="AG14" s="44">
        <f t="shared" si="1"/>
        <v>3.8</v>
      </c>
      <c r="AH14" s="15" t="str">
        <f t="shared" si="2"/>
        <v/>
      </c>
    </row>
    <row r="15" spans="1:48" ht="17.25" x14ac:dyDescent="0.3">
      <c r="B15" s="61"/>
      <c r="C15" s="14" t="s">
        <v>40</v>
      </c>
      <c r="D15" s="7" t="s">
        <v>46</v>
      </c>
      <c r="E15" s="1">
        <v>3</v>
      </c>
      <c r="F15" s="21" t="s">
        <v>60</v>
      </c>
      <c r="G15" s="4">
        <f t="shared" si="4"/>
        <v>0</v>
      </c>
      <c r="H15" s="30" t="s">
        <v>17</v>
      </c>
      <c r="I15" s="1">
        <v>4</v>
      </c>
      <c r="J15" s="1" t="str">
        <f>IFERROR(I15*VLOOKUP($H15,$D$9:$G$25,4,0),"")</f>
        <v/>
      </c>
      <c r="K15" s="1">
        <v>7</v>
      </c>
      <c r="L15" s="1" t="str">
        <f>IFERROR(K15*VLOOKUP($H15,$D$9:$G$25,4,0),"")</f>
        <v/>
      </c>
      <c r="M15" s="1">
        <v>9</v>
      </c>
      <c r="N15" s="1" t="str">
        <f>IFERROR(M15*VLOOKUP($H15,$D$9:$G$25,4,0),"")</f>
        <v/>
      </c>
      <c r="O15" s="1">
        <v>10</v>
      </c>
      <c r="P15" s="1" t="str">
        <f>IFERROR(O15*VLOOKUP($H15,$D$9:$G$25,4,0),"")</f>
        <v/>
      </c>
      <c r="Q15" s="1">
        <v>7</v>
      </c>
      <c r="R15" s="1" t="str">
        <f>IFERROR(Q15*VLOOKUP($H15,$D$9:$G$25,4,0),"")</f>
        <v/>
      </c>
      <c r="S15" s="1">
        <v>7</v>
      </c>
      <c r="T15" s="1" t="str">
        <f>IFERROR(S15*VLOOKUP($H15,$D$9:$G$25,4,0),"")</f>
        <v/>
      </c>
      <c r="U15" s="1">
        <v>3</v>
      </c>
      <c r="V15" s="1" t="str">
        <f>IFERROR(U15*VLOOKUP($H15,$D$9:$G$25,4,0),"")</f>
        <v/>
      </c>
      <c r="W15" s="1">
        <v>2</v>
      </c>
      <c r="X15" s="1" t="str">
        <f>IFERROR(W15*VLOOKUP($H15,$D$9:$G$25,4,0),"")</f>
        <v/>
      </c>
      <c r="Y15" s="1">
        <v>4</v>
      </c>
      <c r="Z15" s="1" t="str">
        <f>IFERROR(Y15*VLOOKUP($H15,$D$9:$G$25,4,0),"")</f>
        <v/>
      </c>
      <c r="AA15" s="1">
        <v>4</v>
      </c>
      <c r="AB15" s="1" t="str">
        <f>IFERROR(AA15*VLOOKUP($H15,$D$9:$G$25,4,0),"")</f>
        <v/>
      </c>
      <c r="AC15" s="1">
        <v>2</v>
      </c>
      <c r="AD15" s="1" t="str">
        <f>IFERROR(AC15*VLOOKUP($H15,$D$9:$G$25,4,0),"")</f>
        <v/>
      </c>
      <c r="AE15" s="1">
        <v>7</v>
      </c>
      <c r="AF15" s="50" t="str">
        <f>IFERROR(AE15*VLOOKUP($H15,$D$9:$G$25,4,0),"")</f>
        <v/>
      </c>
      <c r="AG15" s="44">
        <f t="shared" si="1"/>
        <v>5.5</v>
      </c>
      <c r="AH15" s="15" t="str">
        <f t="shared" si="2"/>
        <v/>
      </c>
    </row>
    <row r="16" spans="1:48" ht="18" thickBot="1" x14ac:dyDescent="0.35">
      <c r="B16" s="62"/>
      <c r="C16" s="16" t="s">
        <v>41</v>
      </c>
      <c r="D16" s="18" t="s">
        <v>47</v>
      </c>
      <c r="E16" s="6">
        <v>3</v>
      </c>
      <c r="F16" s="12">
        <v>4</v>
      </c>
      <c r="G16" s="17">
        <f t="shared" si="4"/>
        <v>1.3333333333333333</v>
      </c>
      <c r="H16" s="30" t="s">
        <v>19</v>
      </c>
      <c r="I16" s="1">
        <v>0</v>
      </c>
      <c r="J16" s="1" t="str">
        <f>IFERROR(I16*VLOOKUP($H16,$D$9:$G$25,4,0),"")</f>
        <v/>
      </c>
      <c r="K16" s="1">
        <v>0</v>
      </c>
      <c r="L16" s="1" t="str">
        <f>IFERROR(K16*VLOOKUP($H16,$D$9:$G$25,4,0),"")</f>
        <v/>
      </c>
      <c r="M16" s="1"/>
      <c r="N16" s="1" t="str">
        <f>IFERROR(M16*VLOOKUP($H16,$D$9:$G$25,4,0),"")</f>
        <v/>
      </c>
      <c r="O16" s="1">
        <v>1</v>
      </c>
      <c r="P16" s="1" t="str">
        <f>IFERROR(O16*VLOOKUP($H16,$D$9:$G$25,4,0),"")</f>
        <v/>
      </c>
      <c r="Q16" s="1">
        <v>2</v>
      </c>
      <c r="R16" s="1" t="str">
        <f>IFERROR(Q16*VLOOKUP($H16,$D$9:$G$25,4,0),"")</f>
        <v/>
      </c>
      <c r="S16" s="1">
        <v>1</v>
      </c>
      <c r="T16" s="1" t="str">
        <f>IFERROR(S16*VLOOKUP($H16,$D$9:$G$25,4,0),"")</f>
        <v/>
      </c>
      <c r="U16" s="1">
        <v>3</v>
      </c>
      <c r="V16" s="1" t="str">
        <f>IFERROR(U16*VLOOKUP($H16,$D$9:$G$25,4,0),"")</f>
        <v/>
      </c>
      <c r="W16" s="1">
        <v>0</v>
      </c>
      <c r="X16" s="1" t="str">
        <f>IFERROR(W16*VLOOKUP($H16,$D$9:$G$25,4,0),"")</f>
        <v/>
      </c>
      <c r="Y16" s="1">
        <v>1</v>
      </c>
      <c r="Z16" s="1" t="str">
        <f>IFERROR(Y16*VLOOKUP($H16,$D$9:$G$25,4,0),"")</f>
        <v/>
      </c>
      <c r="AA16" s="1">
        <v>0</v>
      </c>
      <c r="AB16" s="1" t="str">
        <f>IFERROR(AA16*VLOOKUP($H16,$D$9:$G$25,4,0),"")</f>
        <v/>
      </c>
      <c r="AC16" s="1">
        <v>0</v>
      </c>
      <c r="AD16" s="1" t="str">
        <f>IFERROR(AC16*VLOOKUP($H16,$D$9:$G$25,4,0),"")</f>
        <v/>
      </c>
      <c r="AE16" s="1">
        <v>3</v>
      </c>
      <c r="AF16" s="50" t="str">
        <f>IFERROR(AE16*VLOOKUP($H16,$D$9:$G$25,4,0),"")</f>
        <v/>
      </c>
      <c r="AG16" s="44">
        <f t="shared" si="1"/>
        <v>1</v>
      </c>
      <c r="AH16" s="15" t="str">
        <f t="shared" si="2"/>
        <v/>
      </c>
    </row>
    <row r="17" spans="2:34" ht="17.25" x14ac:dyDescent="0.3">
      <c r="B17" s="60" t="s">
        <v>51</v>
      </c>
      <c r="C17" s="36" t="s">
        <v>64</v>
      </c>
      <c r="D17" s="37" t="s">
        <v>65</v>
      </c>
      <c r="E17" s="38">
        <v>100</v>
      </c>
      <c r="F17" s="34">
        <v>5</v>
      </c>
      <c r="G17" s="39">
        <f t="shared" ref="G17:G24" si="5">IFERROR(F17/E17,0)</f>
        <v>0.05</v>
      </c>
      <c r="H17" s="30" t="s">
        <v>20</v>
      </c>
      <c r="I17" s="1">
        <v>1</v>
      </c>
      <c r="J17" s="1" t="str">
        <f>IFERROR(I17*VLOOKUP($H17,$D$9:$G$25,4,0),"")</f>
        <v/>
      </c>
      <c r="K17" s="1">
        <v>2</v>
      </c>
      <c r="L17" s="1" t="str">
        <f>IFERROR(K17*VLOOKUP($H17,$D$9:$G$25,4,0),"")</f>
        <v/>
      </c>
      <c r="M17" s="1">
        <v>2</v>
      </c>
      <c r="N17" s="1" t="str">
        <f>IFERROR(M17*VLOOKUP($H17,$D$9:$G$25,4,0),"")</f>
        <v/>
      </c>
      <c r="O17" s="1"/>
      <c r="P17" s="1" t="str">
        <f>IFERROR(O17*VLOOKUP($H17,$D$9:$G$25,4,0),"")</f>
        <v/>
      </c>
      <c r="Q17" s="1">
        <v>2</v>
      </c>
      <c r="R17" s="1" t="str">
        <f>IFERROR(Q17*VLOOKUP($H17,$D$9:$G$25,4,0),"")</f>
        <v/>
      </c>
      <c r="S17" s="1">
        <v>2</v>
      </c>
      <c r="T17" s="1" t="str">
        <f>IFERROR(S17*VLOOKUP($H17,$D$9:$G$25,4,0),"")</f>
        <v/>
      </c>
      <c r="U17" s="1">
        <v>7</v>
      </c>
      <c r="V17" s="1" t="str">
        <f>IFERROR(U17*VLOOKUP($H17,$D$9:$G$25,4,0),"")</f>
        <v/>
      </c>
      <c r="W17" s="1">
        <v>1</v>
      </c>
      <c r="X17" s="1" t="str">
        <f>IFERROR(W17*VLOOKUP($H17,$D$9:$G$25,4,0),"")</f>
        <v/>
      </c>
      <c r="Y17" s="1">
        <v>2</v>
      </c>
      <c r="Z17" s="1" t="str">
        <f>IFERROR(Y17*VLOOKUP($H17,$D$9:$G$25,4,0),"")</f>
        <v/>
      </c>
      <c r="AA17" s="1">
        <v>4</v>
      </c>
      <c r="AB17" s="1" t="str">
        <f>IFERROR(AA17*VLOOKUP($H17,$D$9:$G$25,4,0),"")</f>
        <v/>
      </c>
      <c r="AC17" s="1">
        <v>1</v>
      </c>
      <c r="AD17" s="1" t="str">
        <f>IFERROR(AC17*VLOOKUP($H17,$D$9:$G$25,4,0),"")</f>
        <v/>
      </c>
      <c r="AE17" s="1">
        <v>3</v>
      </c>
      <c r="AF17" s="50" t="str">
        <f>IFERROR(AE17*VLOOKUP($H17,$D$9:$G$25,4,0),"")</f>
        <v/>
      </c>
      <c r="AG17" s="44">
        <f t="shared" si="1"/>
        <v>2.5</v>
      </c>
      <c r="AH17" s="15" t="str">
        <f t="shared" si="2"/>
        <v/>
      </c>
    </row>
    <row r="18" spans="2:34" ht="17.25" x14ac:dyDescent="0.3">
      <c r="B18" s="61"/>
      <c r="C18" s="95" t="s">
        <v>77</v>
      </c>
      <c r="D18" s="96" t="s">
        <v>80</v>
      </c>
      <c r="E18" s="97">
        <v>3</v>
      </c>
      <c r="F18" s="98">
        <v>5</v>
      </c>
      <c r="G18" s="99">
        <f t="shared" si="5"/>
        <v>1.6666666666666667</v>
      </c>
      <c r="H18" s="30" t="s">
        <v>18</v>
      </c>
      <c r="I18" s="1">
        <v>3</v>
      </c>
      <c r="J18" s="1" t="str">
        <f>IFERROR(I18*VLOOKUP($H18,$D$9:$G$25,4,0),"")</f>
        <v/>
      </c>
      <c r="K18" s="1">
        <v>2</v>
      </c>
      <c r="L18" s="1" t="str">
        <f>IFERROR(K18*VLOOKUP($H18,$D$9:$G$25,4,0),"")</f>
        <v/>
      </c>
      <c r="M18" s="1">
        <v>3</v>
      </c>
      <c r="N18" s="1" t="str">
        <f>IFERROR(M18*VLOOKUP($H18,$D$9:$G$25,4,0),"")</f>
        <v/>
      </c>
      <c r="O18" s="1">
        <v>6</v>
      </c>
      <c r="P18" s="1" t="str">
        <f>IFERROR(O18*VLOOKUP($H18,$D$9:$G$25,4,0),"")</f>
        <v/>
      </c>
      <c r="Q18" s="1">
        <v>2</v>
      </c>
      <c r="R18" s="1" t="str">
        <f>IFERROR(Q18*VLOOKUP($H18,$D$9:$G$25,4,0),"")</f>
        <v/>
      </c>
      <c r="S18" s="1">
        <v>7</v>
      </c>
      <c r="T18" s="1" t="str">
        <f>IFERROR(S18*VLOOKUP($H18,$D$9:$G$25,4,0),"")</f>
        <v/>
      </c>
      <c r="U18" s="1">
        <v>2</v>
      </c>
      <c r="V18" s="1" t="str">
        <f>IFERROR(U18*VLOOKUP($H18,$D$9:$G$25,4,0),"")</f>
        <v/>
      </c>
      <c r="W18" s="1">
        <v>2</v>
      </c>
      <c r="X18" s="1" t="str">
        <f>IFERROR(W18*VLOOKUP($H18,$D$9:$G$25,4,0),"")</f>
        <v/>
      </c>
      <c r="Y18" s="1">
        <v>4</v>
      </c>
      <c r="Z18" s="1" t="str">
        <f>IFERROR(Y18*VLOOKUP($H18,$D$9:$G$25,4,0),"")</f>
        <v/>
      </c>
      <c r="AA18" s="1">
        <v>4</v>
      </c>
      <c r="AB18" s="1" t="str">
        <f>IFERROR(AA18*VLOOKUP($H18,$D$9:$G$25,4,0),"")</f>
        <v/>
      </c>
      <c r="AC18" s="1">
        <v>0</v>
      </c>
      <c r="AD18" s="1" t="str">
        <f>IFERROR(AC18*VLOOKUP($H18,$D$9:$G$25,4,0),"")</f>
        <v/>
      </c>
      <c r="AE18" s="1">
        <v>1</v>
      </c>
      <c r="AF18" s="50" t="str">
        <f>IFERROR(AE18*VLOOKUP($H18,$D$9:$G$25,4,0),"")</f>
        <v/>
      </c>
      <c r="AG18" s="44">
        <f t="shared" si="1"/>
        <v>3</v>
      </c>
      <c r="AH18" s="15" t="str">
        <f t="shared" si="2"/>
        <v/>
      </c>
    </row>
    <row r="19" spans="2:34" ht="17.25" x14ac:dyDescent="0.3">
      <c r="B19" s="61"/>
      <c r="C19" s="14" t="s">
        <v>4</v>
      </c>
      <c r="D19" s="7" t="s">
        <v>53</v>
      </c>
      <c r="E19" s="1">
        <v>3</v>
      </c>
      <c r="F19" s="9">
        <v>31</v>
      </c>
      <c r="G19" s="15">
        <f>IFERROR(F19/E19,0)</f>
        <v>10.333333333333334</v>
      </c>
      <c r="H19" s="30" t="s">
        <v>21</v>
      </c>
      <c r="I19" s="1">
        <v>3</v>
      </c>
      <c r="J19" s="1" t="str">
        <f>IFERROR(I19*VLOOKUP($H19,$D$9:$G$25,4,0),"")</f>
        <v/>
      </c>
      <c r="K19" s="1">
        <v>0</v>
      </c>
      <c r="L19" s="1" t="str">
        <f>IFERROR(K19*VLOOKUP($H19,$D$9:$G$25,4,0),"")</f>
        <v/>
      </c>
      <c r="M19" s="1">
        <v>1</v>
      </c>
      <c r="N19" s="1" t="str">
        <f>IFERROR(M19*VLOOKUP($H19,$D$9:$G$25,4,0),"")</f>
        <v/>
      </c>
      <c r="O19" s="1">
        <v>2</v>
      </c>
      <c r="P19" s="1" t="str">
        <f>IFERROR(O19*VLOOKUP($H19,$D$9:$G$25,4,0),"")</f>
        <v/>
      </c>
      <c r="Q19" s="1">
        <v>1</v>
      </c>
      <c r="R19" s="1" t="str">
        <f>IFERROR(Q19*VLOOKUP($H19,$D$9:$G$25,4,0),"")</f>
        <v/>
      </c>
      <c r="S19" s="1">
        <v>5</v>
      </c>
      <c r="T19" s="1" t="str">
        <f>IFERROR(S19*VLOOKUP($H19,$D$9:$G$25,4,0),"")</f>
        <v/>
      </c>
      <c r="U19" s="1">
        <v>0</v>
      </c>
      <c r="V19" s="1" t="str">
        <f>IFERROR(U19*VLOOKUP($H19,$D$9:$G$25,4,0),"")</f>
        <v/>
      </c>
      <c r="W19" s="1">
        <v>0</v>
      </c>
      <c r="X19" s="1" t="str">
        <f>IFERROR(W19*VLOOKUP($H19,$D$9:$G$25,4,0),"")</f>
        <v/>
      </c>
      <c r="Y19" s="1">
        <v>1</v>
      </c>
      <c r="Z19" s="1" t="str">
        <f>IFERROR(Y19*VLOOKUP($H19,$D$9:$G$25,4,0),"")</f>
        <v/>
      </c>
      <c r="AA19" s="1">
        <v>0</v>
      </c>
      <c r="AB19" s="1" t="str">
        <f>IFERROR(AA19*VLOOKUP($H19,$D$9:$G$25,4,0),"")</f>
        <v/>
      </c>
      <c r="AC19" s="1">
        <v>0</v>
      </c>
      <c r="AD19" s="1" t="str">
        <f>IFERROR(AC19*VLOOKUP($H19,$D$9:$G$25,4,0),"")</f>
        <v/>
      </c>
      <c r="AE19" s="1">
        <v>2</v>
      </c>
      <c r="AF19" s="50" t="str">
        <f>IFERROR(AE19*VLOOKUP($H19,$D$9:$G$25,4,0),"")</f>
        <v/>
      </c>
      <c r="AG19" s="44">
        <f t="shared" si="1"/>
        <v>1.3</v>
      </c>
      <c r="AH19" s="15" t="str">
        <f t="shared" si="2"/>
        <v/>
      </c>
    </row>
    <row r="20" spans="2:34" ht="17.25" x14ac:dyDescent="0.3">
      <c r="B20" s="61"/>
      <c r="C20" s="14" t="s">
        <v>5</v>
      </c>
      <c r="D20" s="7" t="s">
        <v>26</v>
      </c>
      <c r="E20" s="1">
        <v>3</v>
      </c>
      <c r="F20" s="9">
        <v>5</v>
      </c>
      <c r="G20" s="15">
        <f>IFERROR(F20/E20,0)</f>
        <v>1.6666666666666667</v>
      </c>
      <c r="H20" s="30" t="s">
        <v>30</v>
      </c>
      <c r="I20" s="1">
        <v>5</v>
      </c>
      <c r="J20" s="1" t="str">
        <f>IFERROR(I20*VLOOKUP($H20,$D$9:$G$25,4,0),"")</f>
        <v/>
      </c>
      <c r="K20" s="1">
        <v>1</v>
      </c>
      <c r="L20" s="1" t="str">
        <f>IFERROR(K20*VLOOKUP($H20,$D$9:$G$25,4,0),"")</f>
        <v/>
      </c>
      <c r="M20" s="1">
        <v>2</v>
      </c>
      <c r="N20" s="1" t="str">
        <f>IFERROR(M20*VLOOKUP($H20,$D$9:$G$25,4,0),"")</f>
        <v/>
      </c>
      <c r="O20" s="1">
        <v>1</v>
      </c>
      <c r="P20" s="1" t="str">
        <f>IFERROR(O20*VLOOKUP($H20,$D$9:$G$25,4,0),"")</f>
        <v/>
      </c>
      <c r="Q20" s="1">
        <v>2</v>
      </c>
      <c r="R20" s="1" t="str">
        <f>IFERROR(Q20*VLOOKUP($H20,$D$9:$G$25,4,0),"")</f>
        <v/>
      </c>
      <c r="S20" s="1">
        <v>7</v>
      </c>
      <c r="T20" s="1" t="str">
        <f>IFERROR(S20*VLOOKUP($H20,$D$9:$G$25,4,0),"")</f>
        <v/>
      </c>
      <c r="U20" s="1">
        <v>6</v>
      </c>
      <c r="V20" s="1" t="str">
        <f>IFERROR(U20*VLOOKUP($H20,$D$9:$G$25,4,0),"")</f>
        <v/>
      </c>
      <c r="W20" s="1">
        <v>4</v>
      </c>
      <c r="X20" s="1" t="str">
        <f>IFERROR(W20*VLOOKUP($H20,$D$9:$G$25,4,0),"")</f>
        <v/>
      </c>
      <c r="Y20" s="1">
        <v>5</v>
      </c>
      <c r="Z20" s="1" t="str">
        <f>IFERROR(Y20*VLOOKUP($H20,$D$9:$G$25,4,0),"")</f>
        <v/>
      </c>
      <c r="AA20" s="1">
        <v>3</v>
      </c>
      <c r="AB20" s="1" t="str">
        <f>IFERROR(AA20*VLOOKUP($H20,$D$9:$G$25,4,0),"")</f>
        <v/>
      </c>
      <c r="AC20" s="1">
        <v>4</v>
      </c>
      <c r="AD20" s="1" t="str">
        <f>IFERROR(AC20*VLOOKUP($H20,$D$9:$G$25,4,0),"")</f>
        <v/>
      </c>
      <c r="AE20" s="1">
        <v>3</v>
      </c>
      <c r="AF20" s="50" t="str">
        <f>IFERROR(AE20*VLOOKUP($H20,$D$9:$G$25,4,0),"")</f>
        <v/>
      </c>
      <c r="AG20" s="44">
        <f t="shared" si="1"/>
        <v>3.6</v>
      </c>
      <c r="AH20" s="15" t="str">
        <f t="shared" si="2"/>
        <v/>
      </c>
    </row>
    <row r="21" spans="2:34" ht="17.25" x14ac:dyDescent="0.3">
      <c r="B21" s="61"/>
      <c r="C21" s="14" t="s">
        <v>57</v>
      </c>
      <c r="D21" s="7" t="s">
        <v>61</v>
      </c>
      <c r="E21" s="1">
        <v>30</v>
      </c>
      <c r="F21" s="1">
        <f>F23/10</f>
        <v>26.6</v>
      </c>
      <c r="G21" s="20">
        <f>IFERROR(F21/E21,0)</f>
        <v>0.88666666666666671</v>
      </c>
      <c r="H21" s="3" t="s">
        <v>31</v>
      </c>
      <c r="I21" s="1">
        <v>5</v>
      </c>
      <c r="J21" s="1" t="str">
        <f>IFERROR(I21*VLOOKUP($H21,$D$9:$G$25,4,0),"")</f>
        <v/>
      </c>
      <c r="K21" s="1">
        <v>4</v>
      </c>
      <c r="L21" s="1" t="str">
        <f>IFERROR(K21*VLOOKUP($H21,$D$9:$G$25,4,0),"")</f>
        <v/>
      </c>
      <c r="M21" s="1">
        <v>3</v>
      </c>
      <c r="N21" s="1" t="str">
        <f>IFERROR(M21*VLOOKUP($H21,$D$9:$G$25,4,0),"")</f>
        <v/>
      </c>
      <c r="O21" s="1">
        <v>6</v>
      </c>
      <c r="P21" s="1" t="str">
        <f>IFERROR(O21*VLOOKUP($H21,$D$9:$G$25,4,0),"")</f>
        <v/>
      </c>
      <c r="Q21" s="1">
        <v>8</v>
      </c>
      <c r="R21" s="1" t="str">
        <f>IFERROR(Q21*VLOOKUP($H21,$D$9:$G$25,4,0),"")</f>
        <v/>
      </c>
      <c r="S21" s="1">
        <v>4</v>
      </c>
      <c r="T21" s="1" t="str">
        <f>IFERROR(S21*VLOOKUP($H21,$D$9:$G$25,4,0),"")</f>
        <v/>
      </c>
      <c r="U21" s="1">
        <v>3</v>
      </c>
      <c r="V21" s="1" t="str">
        <f>IFERROR(U21*VLOOKUP($H21,$D$9:$G$25,4,0),"")</f>
        <v/>
      </c>
      <c r="W21" s="1">
        <v>4</v>
      </c>
      <c r="X21" s="1" t="str">
        <f>IFERROR(W21*VLOOKUP($H21,$D$9:$G$25,4,0),"")</f>
        <v/>
      </c>
      <c r="Y21" s="1">
        <v>6</v>
      </c>
      <c r="Z21" s="1" t="str">
        <f>IFERROR(Y21*VLOOKUP($H21,$D$9:$G$25,4,0),"")</f>
        <v/>
      </c>
      <c r="AA21" s="1">
        <v>4</v>
      </c>
      <c r="AB21" s="1" t="str">
        <f>IFERROR(AA21*VLOOKUP($H21,$D$9:$G$25,4,0),"")</f>
        <v/>
      </c>
      <c r="AC21" s="1">
        <v>2</v>
      </c>
      <c r="AD21" s="1" t="str">
        <f>IFERROR(AC21*VLOOKUP($H21,$D$9:$G$25,4,0),"")</f>
        <v/>
      </c>
      <c r="AE21" s="1">
        <v>4</v>
      </c>
      <c r="AF21" s="50" t="str">
        <f>IFERROR(AE21*VLOOKUP($H21,$D$9:$G$25,4,0),"")</f>
        <v/>
      </c>
      <c r="AG21" s="44">
        <f t="shared" si="1"/>
        <v>4.4000000000000004</v>
      </c>
      <c r="AH21" s="15" t="str">
        <f t="shared" si="2"/>
        <v/>
      </c>
    </row>
    <row r="22" spans="2:34" ht="17.25" customHeight="1" x14ac:dyDescent="0.3">
      <c r="B22" s="61"/>
      <c r="C22" s="14" t="s">
        <v>57</v>
      </c>
      <c r="D22" s="7" t="s">
        <v>28</v>
      </c>
      <c r="E22" s="1">
        <v>30</v>
      </c>
      <c r="F22" s="1">
        <f>F23/10</f>
        <v>26.6</v>
      </c>
      <c r="G22" s="20">
        <f>IFERROR(F22/E22,0)</f>
        <v>0.88666666666666671</v>
      </c>
      <c r="H22" s="3" t="s">
        <v>22</v>
      </c>
      <c r="I22" s="1">
        <v>1</v>
      </c>
      <c r="J22" s="1" t="str">
        <f>IFERROR(I22*VLOOKUP($H22,$D$9:$G$25,4,0),"")</f>
        <v/>
      </c>
      <c r="K22" s="1">
        <v>1</v>
      </c>
      <c r="L22" s="1" t="str">
        <f>IFERROR(K22*VLOOKUP($H22,$D$9:$G$25,4,0),"")</f>
        <v/>
      </c>
      <c r="M22" s="1">
        <v>1</v>
      </c>
      <c r="N22" s="1" t="str">
        <f>IFERROR(M22*VLOOKUP($H22,$D$9:$G$25,4,0),"")</f>
        <v/>
      </c>
      <c r="O22" s="1"/>
      <c r="P22" s="1" t="str">
        <f>IFERROR(O22*VLOOKUP($H22,$D$9:$G$25,4,0),"")</f>
        <v/>
      </c>
      <c r="Q22" s="1">
        <v>0</v>
      </c>
      <c r="R22" s="1" t="str">
        <f>IFERROR(Q22*VLOOKUP($H22,$D$9:$G$25,4,0),"")</f>
        <v/>
      </c>
      <c r="S22" s="1">
        <v>6</v>
      </c>
      <c r="T22" s="1" t="str">
        <f>IFERROR(S22*VLOOKUP($H22,$D$9:$G$25,4,0),"")</f>
        <v/>
      </c>
      <c r="U22" s="1">
        <v>3</v>
      </c>
      <c r="V22" s="1" t="str">
        <f>IFERROR(U22*VLOOKUP($H22,$D$9:$G$25,4,0),"")</f>
        <v/>
      </c>
      <c r="W22" s="1">
        <v>1</v>
      </c>
      <c r="X22" s="1" t="str">
        <f>IFERROR(W22*VLOOKUP($H22,$D$9:$G$25,4,0),"")</f>
        <v/>
      </c>
      <c r="Y22" s="1">
        <v>1</v>
      </c>
      <c r="Z22" s="1" t="str">
        <f>IFERROR(Y22*VLOOKUP($H22,$D$9:$G$25,4,0),"")</f>
        <v/>
      </c>
      <c r="AA22" s="1">
        <v>2</v>
      </c>
      <c r="AB22" s="1" t="str">
        <f>IFERROR(AA22*VLOOKUP($H22,$D$9:$G$25,4,0),"")</f>
        <v/>
      </c>
      <c r="AC22" s="1">
        <v>1</v>
      </c>
      <c r="AD22" s="1" t="str">
        <f>IFERROR(AC22*VLOOKUP($H22,$D$9:$G$25,4,0),"")</f>
        <v/>
      </c>
      <c r="AE22" s="1">
        <v>2</v>
      </c>
      <c r="AF22" s="50" t="str">
        <f>IFERROR(AE22*VLOOKUP($H22,$D$9:$G$25,4,0),"")</f>
        <v/>
      </c>
      <c r="AG22" s="44">
        <f t="shared" si="1"/>
        <v>1.7</v>
      </c>
      <c r="AH22" s="15" t="str">
        <f t="shared" si="2"/>
        <v/>
      </c>
    </row>
    <row r="23" spans="2:34" ht="17.25" x14ac:dyDescent="0.3">
      <c r="B23" s="61"/>
      <c r="C23" s="14" t="s">
        <v>6</v>
      </c>
      <c r="D23" s="7" t="s">
        <v>58</v>
      </c>
      <c r="E23" s="1">
        <v>20</v>
      </c>
      <c r="F23" s="9">
        <v>266</v>
      </c>
      <c r="G23" s="4">
        <f>IFERROR(F23/E23,0)</f>
        <v>13.3</v>
      </c>
      <c r="H23" s="3" t="s">
        <v>23</v>
      </c>
      <c r="I23" s="1">
        <v>3</v>
      </c>
      <c r="J23" s="1" t="str">
        <f>IFERROR(I23*VLOOKUP($H23,$D$9:$G$25,4,0),"")</f>
        <v/>
      </c>
      <c r="K23" s="1">
        <v>3</v>
      </c>
      <c r="L23" s="1" t="str">
        <f>IFERROR(K23*VLOOKUP($H23,$D$9:$G$25,4,0),"")</f>
        <v/>
      </c>
      <c r="M23" s="1">
        <v>1</v>
      </c>
      <c r="N23" s="1" t="str">
        <f>IFERROR(M23*VLOOKUP($H23,$D$9:$G$25,4,0),"")</f>
        <v/>
      </c>
      <c r="O23" s="1"/>
      <c r="P23" s="1" t="str">
        <f>IFERROR(O23*VLOOKUP($H23,$D$9:$G$25,4,0),"")</f>
        <v/>
      </c>
      <c r="Q23" s="1">
        <v>4</v>
      </c>
      <c r="R23" s="1" t="str">
        <f>IFERROR(Q23*VLOOKUP($H23,$D$9:$G$25,4,0),"")</f>
        <v/>
      </c>
      <c r="S23" s="1">
        <v>4</v>
      </c>
      <c r="T23" s="1" t="str">
        <f>IFERROR(S23*VLOOKUP($H23,$D$9:$G$25,4,0),"")</f>
        <v/>
      </c>
      <c r="U23" s="1">
        <v>4</v>
      </c>
      <c r="V23" s="1" t="str">
        <f>IFERROR(U23*VLOOKUP($H23,$D$9:$G$25,4,0),"")</f>
        <v/>
      </c>
      <c r="W23" s="1">
        <v>1</v>
      </c>
      <c r="X23" s="1" t="str">
        <f>IFERROR(W23*VLOOKUP($H23,$D$9:$G$25,4,0),"")</f>
        <v/>
      </c>
      <c r="Y23" s="1">
        <v>4</v>
      </c>
      <c r="Z23" s="1" t="str">
        <f>IFERROR(Y23*VLOOKUP($H23,$D$9:$G$25,4,0),"")</f>
        <v/>
      </c>
      <c r="AA23" s="1">
        <v>3</v>
      </c>
      <c r="AB23" s="1" t="str">
        <f>IFERROR(AA23*VLOOKUP($H23,$D$9:$G$25,4,0),"")</f>
        <v/>
      </c>
      <c r="AC23" s="1">
        <v>1</v>
      </c>
      <c r="AD23" s="1" t="str">
        <f>IFERROR(AC23*VLOOKUP($H23,$D$9:$G$25,4,0),"")</f>
        <v/>
      </c>
      <c r="AE23" s="1">
        <v>3</v>
      </c>
      <c r="AF23" s="50" t="str">
        <f>IFERROR(AE23*VLOOKUP($H23,$D$9:$G$25,4,0),"")</f>
        <v/>
      </c>
      <c r="AG23" s="44">
        <f t="shared" si="1"/>
        <v>2.8</v>
      </c>
      <c r="AH23" s="15" t="str">
        <f t="shared" si="2"/>
        <v/>
      </c>
    </row>
    <row r="24" spans="2:34" ht="17.25" x14ac:dyDescent="0.3">
      <c r="B24" s="61"/>
      <c r="C24" s="14" t="s">
        <v>6</v>
      </c>
      <c r="D24" s="7" t="s">
        <v>59</v>
      </c>
      <c r="E24" s="1">
        <v>20</v>
      </c>
      <c r="F24" s="9">
        <v>266</v>
      </c>
      <c r="G24" s="4">
        <f>IFERROR(F24/E24,0)</f>
        <v>13.3</v>
      </c>
      <c r="H24" s="22" t="s">
        <v>24</v>
      </c>
      <c r="I24" s="13">
        <v>4</v>
      </c>
      <c r="J24" s="23">
        <f>IFERROR(I24*VLOOKUP($H24,$D$9:$G$25,4,0),"")</f>
        <v>69.333333333333329</v>
      </c>
      <c r="K24" s="13">
        <v>3</v>
      </c>
      <c r="L24" s="23">
        <f>IFERROR(K24*VLOOKUP($H24,$D$9:$G$25,4,0),"")</f>
        <v>52</v>
      </c>
      <c r="M24" s="13">
        <v>3</v>
      </c>
      <c r="N24" s="23">
        <f>IFERROR(M24*VLOOKUP($H24,$D$9:$G$25,4,0),"")</f>
        <v>52</v>
      </c>
      <c r="O24" s="13">
        <v>2</v>
      </c>
      <c r="P24" s="23">
        <f>IFERROR(O24*VLOOKUP($H24,$D$9:$G$25,4,0),"")</f>
        <v>34.666666666666664</v>
      </c>
      <c r="Q24" s="13">
        <v>2</v>
      </c>
      <c r="R24" s="23">
        <f>IFERROR(Q24*VLOOKUP($H24,$D$9:$G$25,4,0),"")</f>
        <v>34.666666666666664</v>
      </c>
      <c r="S24" s="13">
        <v>6</v>
      </c>
      <c r="T24" s="23">
        <f>IFERROR(S24*VLOOKUP($H24,$D$9:$G$25,4,0),"")</f>
        <v>104</v>
      </c>
      <c r="U24" s="13">
        <v>3</v>
      </c>
      <c r="V24" s="23">
        <f>IFERROR(U24*VLOOKUP($H24,$D$9:$G$25,4,0),"")</f>
        <v>52</v>
      </c>
      <c r="W24" s="13">
        <v>3</v>
      </c>
      <c r="X24" s="23">
        <f>IFERROR(W24*VLOOKUP($H24,$D$9:$G$25,4,0),"")</f>
        <v>52</v>
      </c>
      <c r="Y24" s="13">
        <v>4</v>
      </c>
      <c r="Z24" s="23">
        <f>IFERROR(Y24*VLOOKUP($H24,$D$9:$G$25,4,0),"")</f>
        <v>69.333333333333329</v>
      </c>
      <c r="AA24" s="23">
        <v>2</v>
      </c>
      <c r="AB24" s="23">
        <f>IFERROR(AA24*VLOOKUP($H24,$D$9:$G$25,4,0),"")</f>
        <v>34.666666666666664</v>
      </c>
      <c r="AC24" s="13">
        <v>2</v>
      </c>
      <c r="AD24" s="23">
        <f>IFERROR(AC24*VLOOKUP($H24,$D$9:$G$25,4,0),"")</f>
        <v>34.666666666666664</v>
      </c>
      <c r="AE24" s="13">
        <v>5</v>
      </c>
      <c r="AF24" s="51">
        <f>IFERROR(AE24*VLOOKUP($H24,$D$9:$G$25,4,0),"")</f>
        <v>86.666666666666657</v>
      </c>
      <c r="AG24" s="45">
        <f t="shared" si="1"/>
        <v>29.8</v>
      </c>
      <c r="AH24" s="24">
        <f t="shared" si="2"/>
        <v>56.333333333333321</v>
      </c>
    </row>
    <row r="25" spans="2:34" ht="18" customHeight="1" thickBot="1" x14ac:dyDescent="0.35">
      <c r="B25" s="62"/>
      <c r="C25" s="16" t="s">
        <v>7</v>
      </c>
      <c r="D25" s="18" t="s">
        <v>67</v>
      </c>
      <c r="E25" s="6">
        <v>3</v>
      </c>
      <c r="F25" s="12">
        <v>3</v>
      </c>
      <c r="G25" s="17">
        <f>IFERROR(F25/E25,0)</f>
        <v>1</v>
      </c>
      <c r="H25" s="22" t="s">
        <v>45</v>
      </c>
      <c r="I25" s="13">
        <v>3</v>
      </c>
      <c r="J25" s="23">
        <f>IFERROR(I25*VLOOKUP($H25,$D$9:$G$25,4,0),"")</f>
        <v>3</v>
      </c>
      <c r="K25" s="13">
        <v>7</v>
      </c>
      <c r="L25" s="23">
        <f>IFERROR(K25*VLOOKUP($H25,$D$9:$G$25,4,0),"")</f>
        <v>7</v>
      </c>
      <c r="M25" s="13">
        <v>6</v>
      </c>
      <c r="N25" s="23">
        <f>IFERROR(M25*VLOOKUP($H25,$D$9:$G$25,4,0),"")</f>
        <v>6</v>
      </c>
      <c r="O25" s="13">
        <v>6</v>
      </c>
      <c r="P25" s="23">
        <f>IFERROR(O25*VLOOKUP($H25,$D$9:$G$25,4,0),"")</f>
        <v>6</v>
      </c>
      <c r="Q25" s="13">
        <v>6</v>
      </c>
      <c r="R25" s="23">
        <f>IFERROR(Q25*VLOOKUP($H25,$D$9:$G$25,4,0),"")</f>
        <v>6</v>
      </c>
      <c r="S25" s="13">
        <v>3</v>
      </c>
      <c r="T25" s="23">
        <f>IFERROR(S25*VLOOKUP($H25,$D$9:$G$25,4,0),"")</f>
        <v>3</v>
      </c>
      <c r="U25" s="13">
        <v>0</v>
      </c>
      <c r="V25" s="23">
        <f>IFERROR(U25*VLOOKUP($H25,$D$9:$G$25,4,0),"")</f>
        <v>0</v>
      </c>
      <c r="W25" s="13">
        <v>2</v>
      </c>
      <c r="X25" s="23">
        <f>IFERROR(W25*VLOOKUP($H25,$D$9:$G$25,4,0),"")</f>
        <v>2</v>
      </c>
      <c r="Y25" s="13">
        <v>7</v>
      </c>
      <c r="Z25" s="23">
        <f>IFERROR(Y25*VLOOKUP($H25,$D$9:$G$25,4,0),"")</f>
        <v>7</v>
      </c>
      <c r="AA25" s="23">
        <v>3</v>
      </c>
      <c r="AB25" s="23">
        <f>IFERROR(AA25*VLOOKUP($H25,$D$9:$G$25,4,0),"")</f>
        <v>3</v>
      </c>
      <c r="AC25" s="13">
        <v>0</v>
      </c>
      <c r="AD25" s="23">
        <f>IFERROR(AC25*VLOOKUP($H25,$D$9:$G$25,4,0),"")</f>
        <v>0</v>
      </c>
      <c r="AE25" s="13">
        <v>6</v>
      </c>
      <c r="AF25" s="51">
        <f>IFERROR(AE25*VLOOKUP($H25,$D$9:$G$25,4,0),"")</f>
        <v>6</v>
      </c>
      <c r="AG25" s="45">
        <f t="shared" si="1"/>
        <v>4.0999999999999996</v>
      </c>
      <c r="AH25" s="24">
        <f t="shared" si="2"/>
        <v>4.083333333333333</v>
      </c>
    </row>
    <row r="26" spans="2:34" ht="17.25" x14ac:dyDescent="0.3">
      <c r="B26" s="80" t="s">
        <v>81</v>
      </c>
      <c r="C26" s="90"/>
      <c r="D26" s="91"/>
      <c r="H26" s="25" t="s">
        <v>25</v>
      </c>
      <c r="I26" s="11">
        <v>112</v>
      </c>
      <c r="J26" s="11">
        <f>IFERROR(I26*VLOOKUP($H26,$D$9:$G$25,4,0),"")</f>
        <v>5.6000000000000005</v>
      </c>
      <c r="K26" s="11">
        <v>100</v>
      </c>
      <c r="L26" s="11">
        <f>IFERROR(K26*VLOOKUP($H26,$D$9:$G$25,4,0),"")</f>
        <v>5</v>
      </c>
      <c r="M26" s="11">
        <v>96</v>
      </c>
      <c r="N26" s="11">
        <f>IFERROR(M26*VLOOKUP($H26,$D$9:$G$25,4,0),"")</f>
        <v>4.8000000000000007</v>
      </c>
      <c r="O26" s="11">
        <v>106</v>
      </c>
      <c r="P26" s="11">
        <f>IFERROR(O26*VLOOKUP($H26,$D$9:$G$25,4,0),"")</f>
        <v>5.3000000000000007</v>
      </c>
      <c r="Q26" s="11">
        <v>95</v>
      </c>
      <c r="R26" s="11">
        <f>IFERROR(Q26*VLOOKUP($H26,$D$9:$G$25,4,0),"")</f>
        <v>4.75</v>
      </c>
      <c r="S26" s="11">
        <v>97</v>
      </c>
      <c r="T26" s="11">
        <f>IFERROR(S26*VLOOKUP($H26,$D$9:$G$25,4,0),"")</f>
        <v>4.8500000000000005</v>
      </c>
      <c r="U26" s="11">
        <v>95</v>
      </c>
      <c r="V26" s="11">
        <f>IFERROR(U26*VLOOKUP($H26,$D$9:$G$25,4,0),"")</f>
        <v>4.75</v>
      </c>
      <c r="W26" s="11">
        <v>103</v>
      </c>
      <c r="X26" s="11">
        <f>IFERROR(W26*VLOOKUP($H26,$D$9:$G$25,4,0),"")</f>
        <v>5.15</v>
      </c>
      <c r="Y26" s="11">
        <v>100</v>
      </c>
      <c r="Z26" s="11">
        <f>IFERROR(Y26*VLOOKUP($H26,$D$9:$G$25,4,0),"")</f>
        <v>5</v>
      </c>
      <c r="AA26" s="11">
        <v>107</v>
      </c>
      <c r="AB26" s="11">
        <f>IFERROR(AA26*VLOOKUP($H26,$D$9:$G$25,4,0),"")</f>
        <v>5.3500000000000005</v>
      </c>
      <c r="AC26" s="11">
        <v>90</v>
      </c>
      <c r="AD26" s="11">
        <f>IFERROR(AC26*VLOOKUP($H26,$D$9:$G$25,4,0),"")</f>
        <v>4.5</v>
      </c>
      <c r="AE26" s="11">
        <v>93</v>
      </c>
      <c r="AF26" s="53">
        <f>IFERROR(AE26*VLOOKUP($H26,$D$9:$G$25,4,0),"")</f>
        <v>4.6500000000000004</v>
      </c>
      <c r="AG26" s="47">
        <f t="shared" si="1"/>
        <v>52.2</v>
      </c>
      <c r="AH26" s="26">
        <f t="shared" si="2"/>
        <v>4.9750000000000005</v>
      </c>
    </row>
    <row r="27" spans="2:34" ht="17.25" x14ac:dyDescent="0.3">
      <c r="B27" s="92"/>
      <c r="C27" s="93"/>
      <c r="D27" s="94"/>
      <c r="H27" s="3" t="s">
        <v>79</v>
      </c>
      <c r="I27" s="1"/>
      <c r="J27" s="1">
        <f>IFERROR(I27*VLOOKUP($H27,$D$9:$G$25,4,0),"")</f>
        <v>0</v>
      </c>
      <c r="K27" s="1"/>
      <c r="L27" s="1">
        <f>IFERROR(K27*VLOOKUP($H27,$D$9:$G$25,4,0),"")</f>
        <v>0</v>
      </c>
      <c r="M27" s="1"/>
      <c r="N27" s="1">
        <f>IFERROR(M27*VLOOKUP($H27,$D$9:$G$25,4,0),"")</f>
        <v>0</v>
      </c>
      <c r="O27" s="1"/>
      <c r="P27" s="1">
        <f>IFERROR(O27*VLOOKUP($H27,$D$9:$G$25,4,0),"")</f>
        <v>0</v>
      </c>
      <c r="Q27" s="1"/>
      <c r="R27" s="1">
        <f>IFERROR(Q27*VLOOKUP($H27,$D$9:$G$25,4,0),"")</f>
        <v>0</v>
      </c>
      <c r="S27" s="1"/>
      <c r="T27" s="1">
        <f>IFERROR(S27*VLOOKUP($H27,$D$9:$G$25,4,0),"")</f>
        <v>0</v>
      </c>
      <c r="U27" s="1"/>
      <c r="V27" s="1">
        <f>IFERROR(U27*VLOOKUP($H27,$D$9:$G$25,4,0),"")</f>
        <v>0</v>
      </c>
      <c r="W27" s="1"/>
      <c r="X27" s="1">
        <f>IFERROR(W27*VLOOKUP($H27,$D$9:$G$25,4,0),"")</f>
        <v>0</v>
      </c>
      <c r="Y27" s="1"/>
      <c r="Z27" s="1">
        <f>IFERROR(Y27*VLOOKUP($H27,$D$9:$G$25,4,0),"")</f>
        <v>0</v>
      </c>
      <c r="AA27" s="1"/>
      <c r="AB27" s="1">
        <f>IFERROR(AA27*VLOOKUP($H27,$D$9:$G$25,4,0),"")</f>
        <v>0</v>
      </c>
      <c r="AC27" s="1"/>
      <c r="AD27" s="1">
        <f>IFERROR(AC27*VLOOKUP($H27,$D$9:$G$25,4,0),"")</f>
        <v>0</v>
      </c>
      <c r="AE27" s="1"/>
      <c r="AF27" s="107">
        <f>IFERROR(AE27*VLOOKUP($H27,$D$9:$G$25,4,0),"")</f>
        <v>0</v>
      </c>
      <c r="AG27" s="44"/>
      <c r="AH27" s="15"/>
    </row>
    <row r="28" spans="2:34" ht="18" thickBot="1" x14ac:dyDescent="0.35">
      <c r="B28" s="92"/>
      <c r="C28" s="93"/>
      <c r="D28" s="94"/>
      <c r="H28" s="3" t="s">
        <v>53</v>
      </c>
      <c r="I28" s="1">
        <v>2</v>
      </c>
      <c r="J28" s="2">
        <f>IFERROR(I28*VLOOKUP($H28,$D$9:$G$25,4,0),"")</f>
        <v>20.666666666666668</v>
      </c>
      <c r="K28" s="1">
        <v>3</v>
      </c>
      <c r="L28" s="2">
        <f>IFERROR(K28*VLOOKUP($H28,$D$9:$G$25,4,0),"")</f>
        <v>31</v>
      </c>
      <c r="M28" s="1">
        <v>4</v>
      </c>
      <c r="N28" s="2">
        <f>IFERROR(M28*VLOOKUP($H28,$D$9:$G$25,4,0),"")</f>
        <v>41.333333333333336</v>
      </c>
      <c r="O28" s="1">
        <v>3</v>
      </c>
      <c r="P28" s="2">
        <f>IFERROR(O28*VLOOKUP($H28,$D$9:$G$25,4,0),"")</f>
        <v>31</v>
      </c>
      <c r="Q28" s="1">
        <v>5</v>
      </c>
      <c r="R28" s="2">
        <f>IFERROR(Q28*VLOOKUP($H28,$D$9:$G$25,4,0),"")</f>
        <v>51.666666666666671</v>
      </c>
      <c r="S28" s="1">
        <v>5</v>
      </c>
      <c r="T28" s="2">
        <f>IFERROR(S28*VLOOKUP($H28,$D$9:$G$25,4,0),"")</f>
        <v>51.666666666666671</v>
      </c>
      <c r="U28" s="1">
        <v>4</v>
      </c>
      <c r="V28" s="2">
        <f>IFERROR(U28*VLOOKUP($H28,$D$9:$G$25,4,0),"")</f>
        <v>41.333333333333336</v>
      </c>
      <c r="W28" s="1">
        <v>2</v>
      </c>
      <c r="X28" s="2">
        <f>IFERROR(W28*VLOOKUP($H28,$D$9:$G$25,4,0),"")</f>
        <v>20.666666666666668</v>
      </c>
      <c r="Y28" s="1">
        <v>1</v>
      </c>
      <c r="Z28" s="2">
        <f>IFERROR(Y28*VLOOKUP($H28,$D$9:$G$25,4,0),"")</f>
        <v>10.333333333333334</v>
      </c>
      <c r="AA28" s="2">
        <v>3</v>
      </c>
      <c r="AB28" s="2">
        <f>IFERROR(AA28*VLOOKUP($H28,$D$9:$G$25,4,0),"")</f>
        <v>31</v>
      </c>
      <c r="AC28" s="1">
        <v>4</v>
      </c>
      <c r="AD28" s="2">
        <f>IFERROR(AC28*VLOOKUP($H28,$D$9:$G$25,4,0),"")</f>
        <v>41.333333333333336</v>
      </c>
      <c r="AE28" s="1">
        <v>6</v>
      </c>
      <c r="AF28" s="49">
        <f>IFERROR(AE28*VLOOKUP($H28,$D$9:$G$25,4,0),"")</f>
        <v>62</v>
      </c>
      <c r="AG28" s="44">
        <f>ROUND(AVERAGE(I28:AF28),1)</f>
        <v>19.8</v>
      </c>
      <c r="AH28" s="15">
        <f>IF(SUMIF($I$5:$AF$5,"시세",$I28:$AF28)/COUNTIF($I$6:$AF$6,"&lt;&gt;0")*2=0,"",SUMIF($I$5:$AF$5,"시세",$I28:$AF28)/COUNTIF($I$6:$AF$6,"&lt;&gt;0")*2)</f>
        <v>36.166666666666664</v>
      </c>
    </row>
    <row r="29" spans="2:34" ht="18" thickBot="1" x14ac:dyDescent="0.35">
      <c r="B29" s="83" t="s">
        <v>72</v>
      </c>
      <c r="C29" s="81"/>
      <c r="D29" s="81"/>
      <c r="E29" s="82"/>
      <c r="H29" s="3" t="s">
        <v>26</v>
      </c>
      <c r="I29" s="1">
        <v>5</v>
      </c>
      <c r="J29" s="2">
        <f>IFERROR(I29*VLOOKUP($H29,$D$9:$G$25,4,0),"")</f>
        <v>8.3333333333333339</v>
      </c>
      <c r="K29" s="1"/>
      <c r="L29" s="2">
        <f>IFERROR(K29*VLOOKUP($H29,$D$9:$G$25,4,0),"")</f>
        <v>0</v>
      </c>
      <c r="M29" s="1">
        <v>1</v>
      </c>
      <c r="N29" s="2">
        <f>IFERROR(M29*VLOOKUP($H29,$D$9:$G$25,4,0),"")</f>
        <v>1.6666666666666667</v>
      </c>
      <c r="O29" s="1">
        <v>4</v>
      </c>
      <c r="P29" s="2">
        <f>IFERROR(O29*VLOOKUP($H29,$D$9:$G$25,4,0),"")</f>
        <v>6.666666666666667</v>
      </c>
      <c r="Q29" s="1">
        <v>2</v>
      </c>
      <c r="R29" s="2">
        <f>IFERROR(Q29*VLOOKUP($H29,$D$9:$G$25,4,0),"")</f>
        <v>3.3333333333333335</v>
      </c>
      <c r="S29" s="1">
        <v>1</v>
      </c>
      <c r="T29" s="2">
        <f>IFERROR(S29*VLOOKUP($H29,$D$9:$G$25,4,0),"")</f>
        <v>1.6666666666666667</v>
      </c>
      <c r="U29" s="1">
        <v>2</v>
      </c>
      <c r="V29" s="2">
        <f>IFERROR(U29*VLOOKUP($H29,$D$9:$G$25,4,0),"")</f>
        <v>3.3333333333333335</v>
      </c>
      <c r="W29" s="1">
        <v>5</v>
      </c>
      <c r="X29" s="2">
        <f>IFERROR(W29*VLOOKUP($H29,$D$9:$G$25,4,0),"")</f>
        <v>8.3333333333333339</v>
      </c>
      <c r="Y29" s="1">
        <v>6</v>
      </c>
      <c r="Z29" s="2">
        <f>IFERROR(Y29*VLOOKUP($H29,$D$9:$G$25,4,0),"")</f>
        <v>10</v>
      </c>
      <c r="AA29" s="2">
        <v>4</v>
      </c>
      <c r="AB29" s="2">
        <f>IFERROR(AA29*VLOOKUP($H29,$D$9:$G$25,4,0),"")</f>
        <v>6.666666666666667</v>
      </c>
      <c r="AC29" s="1">
        <v>2</v>
      </c>
      <c r="AD29" s="2">
        <f>IFERROR(AC29*VLOOKUP($H29,$D$9:$G$25,4,0),"")</f>
        <v>3.3333333333333335</v>
      </c>
      <c r="AE29" s="1">
        <v>2</v>
      </c>
      <c r="AF29" s="49">
        <f>IFERROR(AE29*VLOOKUP($H29,$D$9:$G$25,4,0),"")</f>
        <v>3.3333333333333335</v>
      </c>
      <c r="AG29" s="44">
        <f>ROUND(AVERAGE(I29:AF29),1)</f>
        <v>3.9</v>
      </c>
      <c r="AH29" s="15">
        <f>IF(SUMIF($I$5:$AF$5,"시세",$I29:$AF29)/COUNTIF($I$6:$AF$6,"&lt;&gt;0")*2=0,"",SUMIF($I$5:$AF$5,"시세",$I29:$AF29)/COUNTIF($I$6:$AF$6,"&lt;&gt;0")*2)</f>
        <v>4.7222222222222223</v>
      </c>
    </row>
    <row r="30" spans="2:34" ht="17.25" customHeight="1" x14ac:dyDescent="0.3">
      <c r="B30" s="80" t="s">
        <v>73</v>
      </c>
      <c r="C30" s="90"/>
      <c r="D30" s="90"/>
      <c r="E30" s="90"/>
      <c r="F30" s="90"/>
      <c r="G30" s="90"/>
      <c r="H30" s="3" t="s">
        <v>27</v>
      </c>
      <c r="I30" s="1">
        <v>5</v>
      </c>
      <c r="J30" s="1" t="str">
        <f>IFERROR(I30*VLOOKUP($H30,$D$9:$G$25,4,0),"")</f>
        <v/>
      </c>
      <c r="K30" s="1">
        <v>5</v>
      </c>
      <c r="L30" s="1" t="str">
        <f>IFERROR(K30*VLOOKUP($H30,$D$9:$G$25,4,0),"")</f>
        <v/>
      </c>
      <c r="M30" s="1">
        <v>4</v>
      </c>
      <c r="N30" s="1" t="str">
        <f>IFERROR(M30*VLOOKUP($H30,$D$9:$G$25,4,0),"")</f>
        <v/>
      </c>
      <c r="O30" s="1">
        <v>2</v>
      </c>
      <c r="P30" s="1" t="str">
        <f>IFERROR(O30*VLOOKUP($H30,$D$9:$G$25,4,0),"")</f>
        <v/>
      </c>
      <c r="Q30" s="1">
        <v>3</v>
      </c>
      <c r="R30" s="1" t="str">
        <f>IFERROR(Q30*VLOOKUP($H30,$D$9:$G$25,4,0),"")</f>
        <v/>
      </c>
      <c r="S30" s="1">
        <v>3</v>
      </c>
      <c r="T30" s="1" t="str">
        <f>IFERROR(S30*VLOOKUP($H30,$D$9:$G$25,4,0),"")</f>
        <v/>
      </c>
      <c r="U30" s="1">
        <v>5</v>
      </c>
      <c r="V30" s="1" t="str">
        <f>IFERROR(U30*VLOOKUP($H30,$D$9:$G$25,4,0),"")</f>
        <v/>
      </c>
      <c r="W30" s="1">
        <v>1</v>
      </c>
      <c r="X30" s="1" t="str">
        <f>IFERROR(W30*VLOOKUP($H30,$D$9:$G$25,4,0),"")</f>
        <v/>
      </c>
      <c r="Y30" s="1">
        <v>3</v>
      </c>
      <c r="Z30" s="1" t="str">
        <f>IFERROR(Y30*VLOOKUP($H30,$D$9:$G$25,4,0),"")</f>
        <v/>
      </c>
      <c r="AA30" s="1">
        <v>3</v>
      </c>
      <c r="AB30" s="1" t="str">
        <f>IFERROR(AA30*VLOOKUP($H30,$D$9:$G$25,4,0),"")</f>
        <v/>
      </c>
      <c r="AC30" s="1">
        <v>3</v>
      </c>
      <c r="AD30" s="1" t="str">
        <f>IFERROR(AC30*VLOOKUP($H30,$D$9:$G$25,4,0),"")</f>
        <v/>
      </c>
      <c r="AE30" s="1">
        <v>2</v>
      </c>
      <c r="AF30" s="50" t="str">
        <f>IFERROR(AE30*VLOOKUP($H30,$D$9:$G$25,4,0),"")</f>
        <v/>
      </c>
      <c r="AG30" s="44">
        <f>ROUND(AVERAGE(I30:AF30),1)</f>
        <v>3.3</v>
      </c>
      <c r="AH30" s="15" t="str">
        <f>IF(SUMIF($I$5:$AF$5,"시세",$I30:$AF30)/COUNTIF($I$6:$AF$6,"&lt;&gt;0")*2=0,"",SUMIF($I$5:$AF$5,"시세",$I30:$AF30)/COUNTIF($I$6:$AF$6,"&lt;&gt;0")*2)</f>
        <v/>
      </c>
    </row>
    <row r="31" spans="2:34" ht="17.25" x14ac:dyDescent="0.3">
      <c r="B31" s="92"/>
      <c r="C31" s="93"/>
      <c r="D31" s="93"/>
      <c r="E31" s="93"/>
      <c r="F31" s="93"/>
      <c r="G31" s="93"/>
      <c r="H31" s="3" t="s">
        <v>29</v>
      </c>
      <c r="I31" s="1">
        <v>6</v>
      </c>
      <c r="J31" s="2">
        <f>IFERROR(I31*VLOOKUP($H31,$D$9:$G$25,4,0),"")</f>
        <v>5.32</v>
      </c>
      <c r="K31" s="1">
        <v>5</v>
      </c>
      <c r="L31" s="2">
        <f>IFERROR(K31*VLOOKUP($H31,$D$9:$G$25,4,0),"")</f>
        <v>4.4333333333333336</v>
      </c>
      <c r="M31" s="1">
        <v>5</v>
      </c>
      <c r="N31" s="2">
        <f>IFERROR(M31*VLOOKUP($H31,$D$9:$G$25,4,0),"")</f>
        <v>4.4333333333333336</v>
      </c>
      <c r="O31" s="1">
        <v>4</v>
      </c>
      <c r="P31" s="2">
        <f>IFERROR(O31*VLOOKUP($H31,$D$9:$G$25,4,0),"")</f>
        <v>3.5466666666666669</v>
      </c>
      <c r="Q31" s="1">
        <v>6</v>
      </c>
      <c r="R31" s="2">
        <f>IFERROR(Q31*VLOOKUP($H31,$D$9:$G$25,4,0),"")</f>
        <v>5.32</v>
      </c>
      <c r="S31" s="1">
        <v>5</v>
      </c>
      <c r="T31" s="2">
        <f>IFERROR(S31*VLOOKUP($H31,$D$9:$G$25,4,0),"")</f>
        <v>4.4333333333333336</v>
      </c>
      <c r="U31" s="1">
        <v>6</v>
      </c>
      <c r="V31" s="2">
        <f>IFERROR(U31*VLOOKUP($H31,$D$9:$G$25,4,0),"")</f>
        <v>5.32</v>
      </c>
      <c r="W31" s="1">
        <v>10</v>
      </c>
      <c r="X31" s="2">
        <f>IFERROR(W31*VLOOKUP($H31,$D$9:$G$25,4,0),"")</f>
        <v>8.8666666666666671</v>
      </c>
      <c r="Y31" s="1">
        <v>8</v>
      </c>
      <c r="Z31" s="2">
        <f>IFERROR(Y31*VLOOKUP($H31,$D$9:$G$25,4,0),"")</f>
        <v>7.0933333333333337</v>
      </c>
      <c r="AA31" s="2">
        <v>4</v>
      </c>
      <c r="AB31" s="2">
        <f>IFERROR(AA31*VLOOKUP($H31,$D$9:$G$25,4,0),"")</f>
        <v>3.5466666666666669</v>
      </c>
      <c r="AC31" s="1">
        <v>7</v>
      </c>
      <c r="AD31" s="2">
        <f>IFERROR(AC31*VLOOKUP($H31,$D$9:$G$25,4,0),"")</f>
        <v>6.206666666666667</v>
      </c>
      <c r="AE31" s="1">
        <v>4</v>
      </c>
      <c r="AF31" s="49">
        <f>IFERROR(AE31*VLOOKUP($H31,$D$9:$G$25,4,0),"")</f>
        <v>3.5466666666666669</v>
      </c>
      <c r="AG31" s="44">
        <f>ROUND(AVERAGE(I31:AF31),1)</f>
        <v>5.5</v>
      </c>
      <c r="AH31" s="15">
        <f>IF(SUMIF($I$5:$AF$5,"시세",$I31:$AF31)/COUNTIF($I$6:$AF$6,"&lt;&gt;0")*2=0,"",SUMIF($I$5:$AF$5,"시세",$I31:$AF31)/COUNTIF($I$6:$AF$6,"&lt;&gt;0")*2)</f>
        <v>5.1722222222222234</v>
      </c>
    </row>
    <row r="32" spans="2:34" ht="17.25" x14ac:dyDescent="0.3">
      <c r="B32" s="92"/>
      <c r="C32" s="93"/>
      <c r="D32" s="93"/>
      <c r="E32" s="93"/>
      <c r="F32" s="93"/>
      <c r="G32" s="93"/>
      <c r="H32" s="3" t="s">
        <v>22</v>
      </c>
      <c r="I32" s="1">
        <v>4</v>
      </c>
      <c r="J32" s="1" t="str">
        <f>IFERROR(I32*VLOOKUP($H32,$D$9:$G$25,4,0),"")</f>
        <v/>
      </c>
      <c r="K32" s="1">
        <v>2</v>
      </c>
      <c r="L32" s="1" t="str">
        <f>IFERROR(K32*VLOOKUP($H32,$D$9:$G$25,4,0),"")</f>
        <v/>
      </c>
      <c r="M32" s="1">
        <v>4</v>
      </c>
      <c r="N32" s="1" t="str">
        <f>IFERROR(M32*VLOOKUP($H32,$D$9:$G$25,4,0),"")</f>
        <v/>
      </c>
      <c r="O32" s="1">
        <v>4</v>
      </c>
      <c r="P32" s="1" t="str">
        <f>IFERROR(O32*VLOOKUP($H32,$D$9:$G$25,4,0),"")</f>
        <v/>
      </c>
      <c r="Q32" s="1">
        <v>1</v>
      </c>
      <c r="R32" s="1" t="str">
        <f>IFERROR(Q32*VLOOKUP($H32,$D$9:$G$25,4,0),"")</f>
        <v/>
      </c>
      <c r="S32" s="1">
        <v>2</v>
      </c>
      <c r="T32" s="1" t="str">
        <f>IFERROR(S32*VLOOKUP($H32,$D$9:$G$25,4,0),"")</f>
        <v/>
      </c>
      <c r="U32" s="1">
        <v>2</v>
      </c>
      <c r="V32" s="1" t="str">
        <f>IFERROR(U32*VLOOKUP($H32,$D$9:$G$25,4,0),"")</f>
        <v/>
      </c>
      <c r="W32" s="1">
        <v>1</v>
      </c>
      <c r="X32" s="1" t="str">
        <f>IFERROR(W32*VLOOKUP($H32,$D$9:$G$25,4,0),"")</f>
        <v/>
      </c>
      <c r="Y32" s="1">
        <v>4</v>
      </c>
      <c r="Z32" s="1" t="str">
        <f>IFERROR(Y32*VLOOKUP($H32,$D$9:$G$25,4,0),"")</f>
        <v/>
      </c>
      <c r="AA32" s="1">
        <v>1</v>
      </c>
      <c r="AB32" s="1" t="str">
        <f>IFERROR(AA32*VLOOKUP($H32,$D$9:$G$25,4,0),"")</f>
        <v/>
      </c>
      <c r="AC32" s="1">
        <v>3</v>
      </c>
      <c r="AD32" s="1" t="str">
        <f>IFERROR(AC32*VLOOKUP($H32,$D$9:$G$25,4,0),"")</f>
        <v/>
      </c>
      <c r="AE32" s="1">
        <v>0</v>
      </c>
      <c r="AF32" s="50" t="str">
        <f>IFERROR(AE32*VLOOKUP($H32,$D$9:$G$25,4,0),"")</f>
        <v/>
      </c>
      <c r="AG32" s="44">
        <f>ROUND(AVERAGE(I32:AF32),1)</f>
        <v>2.2999999999999998</v>
      </c>
      <c r="AH32" s="15" t="str">
        <f>IF(SUMIF($I$5:$AF$5,"시세",$I32:$AF32)/COUNTIF($I$6:$AF$6,"&lt;&gt;0")*2=0,"",SUMIF($I$5:$AF$5,"시세",$I32:$AF32)/COUNTIF($I$6:$AF$6,"&lt;&gt;0")*2)</f>
        <v/>
      </c>
    </row>
    <row r="33" spans="2:34" ht="18" thickBot="1" x14ac:dyDescent="0.35">
      <c r="B33" s="100"/>
      <c r="C33" s="101"/>
      <c r="D33" s="101"/>
      <c r="E33" s="93"/>
      <c r="F33" s="93"/>
      <c r="G33" s="93"/>
      <c r="H33" s="3" t="s">
        <v>32</v>
      </c>
      <c r="I33" s="1">
        <v>2</v>
      </c>
      <c r="J33" s="1" t="str">
        <f>IFERROR(I33*VLOOKUP($H33,$D$9:$G$25,4,0),"")</f>
        <v/>
      </c>
      <c r="K33" s="1">
        <v>4</v>
      </c>
      <c r="L33" s="1" t="str">
        <f>IFERROR(K33*VLOOKUP($H33,$D$9:$G$25,4,0),"")</f>
        <v/>
      </c>
      <c r="M33" s="1">
        <v>8</v>
      </c>
      <c r="N33" s="1" t="str">
        <f>IFERROR(M33*VLOOKUP($H33,$D$9:$G$25,4,0),"")</f>
        <v/>
      </c>
      <c r="O33" s="1">
        <v>2</v>
      </c>
      <c r="P33" s="1" t="str">
        <f>IFERROR(O33*VLOOKUP($H33,$D$9:$G$25,4,0),"")</f>
        <v/>
      </c>
      <c r="Q33" s="1">
        <v>5</v>
      </c>
      <c r="R33" s="1" t="str">
        <f>IFERROR(Q33*VLOOKUP($H33,$D$9:$G$25,4,0),"")</f>
        <v/>
      </c>
      <c r="S33" s="1">
        <v>3</v>
      </c>
      <c r="T33" s="1" t="str">
        <f>IFERROR(S33*VLOOKUP($H33,$D$9:$G$25,4,0),"")</f>
        <v/>
      </c>
      <c r="U33" s="1">
        <v>5</v>
      </c>
      <c r="V33" s="1" t="str">
        <f>IFERROR(U33*VLOOKUP($H33,$D$9:$G$25,4,0),"")</f>
        <v/>
      </c>
      <c r="W33" s="1">
        <v>4</v>
      </c>
      <c r="X33" s="1" t="str">
        <f>IFERROR(W33*VLOOKUP($H33,$D$9:$G$25,4,0),"")</f>
        <v/>
      </c>
      <c r="Y33" s="1">
        <v>2</v>
      </c>
      <c r="Z33" s="1" t="str">
        <f>IFERROR(Y33*VLOOKUP($H33,$D$9:$G$25,4,0),"")</f>
        <v/>
      </c>
      <c r="AA33" s="1">
        <v>3</v>
      </c>
      <c r="AB33" s="1" t="str">
        <f>IFERROR(AA33*VLOOKUP($H33,$D$9:$G$25,4,0),"")</f>
        <v/>
      </c>
      <c r="AC33" s="1">
        <v>4</v>
      </c>
      <c r="AD33" s="1" t="str">
        <f>IFERROR(AC33*VLOOKUP($H33,$D$9:$G$25,4,0),"")</f>
        <v/>
      </c>
      <c r="AE33" s="1">
        <v>2</v>
      </c>
      <c r="AF33" s="50" t="str">
        <f>IFERROR(AE33*VLOOKUP($H33,$D$9:$G$25,4,0),"")</f>
        <v/>
      </c>
      <c r="AG33" s="44">
        <f>ROUND(AVERAGE(I33:AF33),1)</f>
        <v>3.7</v>
      </c>
      <c r="AH33" s="15" t="str">
        <f>IF(SUMIF($I$5:$AF$5,"시세",$I33:$AF33)/COUNTIF($I$6:$AF$6,"&lt;&gt;0")*2=0,"",SUMIF($I$5:$AF$5,"시세",$I33:$AF33)/COUNTIF($I$6:$AF$6,"&lt;&gt;0")*2)</f>
        <v/>
      </c>
    </row>
    <row r="34" spans="2:34" ht="18" thickBot="1" x14ac:dyDescent="0.35">
      <c r="B34" s="86" t="s">
        <v>74</v>
      </c>
      <c r="C34" s="87"/>
      <c r="D34" s="104">
        <f>SUM(AH8:AH24)</f>
        <v>124.89444444444442</v>
      </c>
      <c r="E34" s="103" t="s">
        <v>78</v>
      </c>
      <c r="F34" s="105"/>
      <c r="G34" s="106">
        <f>D34*0.15</f>
        <v>18.734166666666663</v>
      </c>
      <c r="H34" s="5" t="s">
        <v>33</v>
      </c>
      <c r="I34" s="6">
        <v>2</v>
      </c>
      <c r="J34" s="28">
        <f>IFERROR(I34*VLOOKUP($H34,$D$9:$G$25,4,0),"")</f>
        <v>2</v>
      </c>
      <c r="K34" s="6">
        <v>3</v>
      </c>
      <c r="L34" s="28">
        <f>IFERROR(K34*VLOOKUP($H34,$D$9:$G$25,4,0),"")</f>
        <v>3</v>
      </c>
      <c r="M34" s="6">
        <v>3</v>
      </c>
      <c r="N34" s="28">
        <f>IFERROR(M34*VLOOKUP($H34,$D$9:$G$25,4,0),"")</f>
        <v>3</v>
      </c>
      <c r="O34" s="6">
        <v>6</v>
      </c>
      <c r="P34" s="28">
        <f>IFERROR(O34*VLOOKUP($H34,$D$9:$G$25,4,0),"")</f>
        <v>6</v>
      </c>
      <c r="Q34" s="6">
        <v>0</v>
      </c>
      <c r="R34" s="28">
        <f>IFERROR(Q34*VLOOKUP($H34,$D$9:$G$25,4,0),"")</f>
        <v>0</v>
      </c>
      <c r="S34" s="6">
        <v>4</v>
      </c>
      <c r="T34" s="28">
        <f>IFERROR(S34*VLOOKUP($H34,$D$9:$G$25,4,0),"")</f>
        <v>4</v>
      </c>
      <c r="U34" s="6">
        <v>1</v>
      </c>
      <c r="V34" s="28">
        <f>IFERROR(U34*VLOOKUP($H34,$D$9:$G$25,4,0),"")</f>
        <v>1</v>
      </c>
      <c r="W34" s="6">
        <v>5</v>
      </c>
      <c r="X34" s="28">
        <f>IFERROR(W34*VLOOKUP($H34,$D$9:$G$25,4,0),"")</f>
        <v>5</v>
      </c>
      <c r="Y34" s="6">
        <v>2</v>
      </c>
      <c r="Z34" s="28">
        <f>IFERROR(Y34*VLOOKUP($H34,$D$9:$G$25,4,0),"")</f>
        <v>2</v>
      </c>
      <c r="AA34" s="6">
        <v>1</v>
      </c>
      <c r="AB34" s="28">
        <f>IFERROR(AA34*VLOOKUP($H34,$D$9:$G$25,4,0),"")</f>
        <v>1</v>
      </c>
      <c r="AC34" s="6">
        <v>1</v>
      </c>
      <c r="AD34" s="28">
        <f>IFERROR(AC34*VLOOKUP($H34,$D$9:$G$25,4,0),"")</f>
        <v>1</v>
      </c>
      <c r="AE34" s="6">
        <v>4</v>
      </c>
      <c r="AF34" s="52">
        <f>IFERROR(AE34*VLOOKUP($H34,$D$9:$G$25,4,0),"")</f>
        <v>4</v>
      </c>
      <c r="AG34" s="46">
        <f>ROUND(AVERAGE(I34:AF34),1)</f>
        <v>2.7</v>
      </c>
      <c r="AH34" s="17">
        <f>IF(SUMIF($I$5:$AF$5,"시세",$I34:$AF34)/COUNTIF($I$6:$AF$6,"&lt;&gt;0")*2=0,"",SUMIF($I$5:$AF$5,"시세",$I34:$AF34)/COUNTIF($I$6:$AF$6,"&lt;&gt;0")*2)</f>
        <v>2.6666666666666665</v>
      </c>
    </row>
    <row r="35" spans="2:34" ht="16.5" customHeight="1" x14ac:dyDescent="0.3">
      <c r="B35" s="88" t="s">
        <v>75</v>
      </c>
      <c r="C35" s="89"/>
      <c r="D35" s="115">
        <f>AH7+AH8</f>
        <v>12.121666666666668</v>
      </c>
      <c r="E35" s="80" t="s">
        <v>82</v>
      </c>
      <c r="F35" s="90"/>
      <c r="G35" s="90"/>
      <c r="H35" s="90"/>
      <c r="I35" s="90"/>
      <c r="J35" s="90"/>
      <c r="K35" s="91"/>
    </row>
    <row r="36" spans="2:34" ht="17.25" thickBot="1" x14ac:dyDescent="0.35">
      <c r="B36" s="78" t="s">
        <v>76</v>
      </c>
      <c r="C36" s="79"/>
      <c r="D36" s="116">
        <f>SUM(AH26:AH34)</f>
        <v>53.702777777777776</v>
      </c>
      <c r="E36" s="92"/>
      <c r="F36" s="93"/>
      <c r="G36" s="93"/>
      <c r="H36" s="93"/>
      <c r="I36" s="93"/>
      <c r="J36" s="93"/>
      <c r="K36" s="94"/>
    </row>
    <row r="37" spans="2:34" ht="17.25" thickBot="1" x14ac:dyDescent="0.35">
      <c r="E37" s="100"/>
      <c r="F37" s="101"/>
      <c r="G37" s="101"/>
      <c r="H37" s="101"/>
      <c r="I37" s="101"/>
      <c r="J37" s="101"/>
      <c r="K37" s="102"/>
    </row>
  </sheetData>
  <mergeCells count="36">
    <mergeCell ref="A2:A3"/>
    <mergeCell ref="E35:K37"/>
    <mergeCell ref="B36:C36"/>
    <mergeCell ref="B29:E29"/>
    <mergeCell ref="H4:H5"/>
    <mergeCell ref="B34:C34"/>
    <mergeCell ref="B35:C35"/>
    <mergeCell ref="B26:D28"/>
    <mergeCell ref="B17:B25"/>
    <mergeCell ref="B30:G33"/>
    <mergeCell ref="E34:F34"/>
    <mergeCell ref="K1:S1"/>
    <mergeCell ref="D4:D5"/>
    <mergeCell ref="E4:E5"/>
    <mergeCell ref="F4:F5"/>
    <mergeCell ref="G4:G5"/>
    <mergeCell ref="I4:J4"/>
    <mergeCell ref="K4:L4"/>
    <mergeCell ref="M4:N4"/>
    <mergeCell ref="O4:P4"/>
    <mergeCell ref="Q4:R4"/>
    <mergeCell ref="S4:T4"/>
    <mergeCell ref="B2:D2"/>
    <mergeCell ref="B3:D3"/>
    <mergeCell ref="C4:C5"/>
    <mergeCell ref="E2:G3"/>
    <mergeCell ref="H2:AH3"/>
    <mergeCell ref="AE4:AF4"/>
    <mergeCell ref="AG4:AH4"/>
    <mergeCell ref="B4:B5"/>
    <mergeCell ref="B6:B16"/>
    <mergeCell ref="U4:V4"/>
    <mergeCell ref="W4:X4"/>
    <mergeCell ref="Y4:Z4"/>
    <mergeCell ref="AA4:AB4"/>
    <mergeCell ref="AC4:AD4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우리집</dc:creator>
  <cp:lastModifiedBy>우리집</cp:lastModifiedBy>
  <dcterms:created xsi:type="dcterms:W3CDTF">2019-01-07T05:27:51Z</dcterms:created>
  <dcterms:modified xsi:type="dcterms:W3CDTF">2019-01-25T08:59:15Z</dcterms:modified>
</cp:coreProperties>
</file>