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E9" lockStructure="1"/>
  <bookViews>
    <workbookView xWindow="480" yWindow="30" windowWidth="20475" windowHeight="8295" firstSheet="1" activeTab="1"/>
  </bookViews>
  <sheets>
    <sheet name="Sheet1" sheetId="1" state="hidden" r:id="rId1"/>
    <sheet name="결정석계산기" sheetId="2" r:id="rId2"/>
  </sheets>
  <definedNames>
    <definedName name="_xlnm._FilterDatabase" localSheetId="0" hidden="1">Sheet1!$B$5:$C$6</definedName>
  </definedNames>
  <calcPr calcId="145621"/>
</workbook>
</file>

<file path=xl/calcChain.xml><?xml version="1.0" encoding="utf-8"?>
<calcChain xmlns="http://schemas.openxmlformats.org/spreadsheetml/2006/main">
  <c r="D21" i="2" l="1"/>
  <c r="D22" i="2"/>
  <c r="D23" i="2"/>
  <c r="G19" i="2" l="1"/>
  <c r="G17" i="2" l="1"/>
  <c r="G18" i="2"/>
  <c r="G20" i="2" l="1"/>
  <c r="D19" i="1"/>
  <c r="D16" i="2"/>
  <c r="D15" i="2"/>
  <c r="D13" i="1" s="1"/>
  <c r="D14" i="2"/>
  <c r="D13" i="2"/>
  <c r="D12" i="2"/>
  <c r="D11" i="2"/>
  <c r="D9" i="1" s="1"/>
  <c r="D10" i="2"/>
  <c r="D9" i="2"/>
  <c r="D8" i="2"/>
  <c r="D6" i="1"/>
  <c r="K19" i="2"/>
  <c r="K18" i="2"/>
  <c r="K16" i="1" s="1"/>
  <c r="K17" i="2"/>
  <c r="K15" i="1" s="1"/>
  <c r="K16" i="2"/>
  <c r="K14" i="1" s="1"/>
  <c r="K15" i="2"/>
  <c r="K14" i="2"/>
  <c r="K12" i="1" s="1"/>
  <c r="K13" i="2"/>
  <c r="K12" i="2"/>
  <c r="K11" i="2"/>
  <c r="K10" i="2"/>
  <c r="K9" i="2"/>
  <c r="K8" i="2"/>
  <c r="K7" i="2"/>
  <c r="K5" i="1" s="1"/>
  <c r="D20" i="2"/>
  <c r="D18" i="1" s="1"/>
  <c r="D19" i="2"/>
  <c r="D17" i="1" s="1"/>
  <c r="D18" i="2"/>
  <c r="D16" i="1" s="1"/>
  <c r="D17" i="2"/>
  <c r="D15" i="1" s="1"/>
  <c r="D11" i="1"/>
  <c r="D8" i="1"/>
  <c r="K6" i="1"/>
  <c r="K7" i="1"/>
  <c r="K8" i="1"/>
  <c r="K9" i="1"/>
  <c r="K10" i="1"/>
  <c r="K11" i="1"/>
  <c r="K13" i="1"/>
  <c r="K17" i="1"/>
  <c r="D7" i="1"/>
  <c r="D10" i="1"/>
  <c r="D12" i="1"/>
  <c r="D14" i="1"/>
  <c r="D20" i="1"/>
  <c r="D21" i="1"/>
  <c r="D7" i="2"/>
  <c r="D5" i="1" s="1"/>
  <c r="D4" i="2" l="1"/>
  <c r="E4" i="2" s="1"/>
  <c r="I3" i="2" l="1"/>
</calcChain>
</file>

<file path=xl/sharedStrings.xml><?xml version="1.0" encoding="utf-8"?>
<sst xmlns="http://schemas.openxmlformats.org/spreadsheetml/2006/main" count="178" uniqueCount="51">
  <si>
    <t>주간보스</t>
    <phoneticPr fontId="3" type="noConversion"/>
  </si>
  <si>
    <t>시그너스</t>
    <phoneticPr fontId="3" type="noConversion"/>
  </si>
  <si>
    <t>이지</t>
  </si>
  <si>
    <t>이지</t>
    <phoneticPr fontId="3" type="noConversion"/>
  </si>
  <si>
    <t>노멀</t>
  </si>
  <si>
    <t>노멀</t>
    <phoneticPr fontId="3" type="noConversion"/>
  </si>
  <si>
    <t>힐라</t>
    <phoneticPr fontId="3" type="noConversion"/>
  </si>
  <si>
    <t>하드</t>
    <phoneticPr fontId="3" type="noConversion"/>
  </si>
  <si>
    <t>자쿰</t>
    <phoneticPr fontId="3" type="noConversion"/>
  </si>
  <si>
    <t>카오스</t>
    <phoneticPr fontId="3" type="noConversion"/>
  </si>
  <si>
    <t>핑크빈</t>
    <phoneticPr fontId="3" type="noConversion"/>
  </si>
  <si>
    <t>블러디퀸</t>
    <phoneticPr fontId="3" type="noConversion"/>
  </si>
  <si>
    <t>피에르</t>
    <phoneticPr fontId="3" type="noConversion"/>
  </si>
  <si>
    <t>반반</t>
    <phoneticPr fontId="3" type="noConversion"/>
  </si>
  <si>
    <t>벨룸</t>
    <phoneticPr fontId="3" type="noConversion"/>
  </si>
  <si>
    <t>매그너스</t>
    <phoneticPr fontId="3" type="noConversion"/>
  </si>
  <si>
    <t>파풀라투스</t>
    <phoneticPr fontId="3" type="noConversion"/>
  </si>
  <si>
    <t>스우</t>
    <phoneticPr fontId="3" type="noConversion"/>
  </si>
  <si>
    <t>데미안</t>
    <phoneticPr fontId="3" type="noConversion"/>
  </si>
  <si>
    <t>루시드</t>
    <phoneticPr fontId="3" type="noConversion"/>
  </si>
  <si>
    <t>윌</t>
    <phoneticPr fontId="3" type="noConversion"/>
  </si>
  <si>
    <t>더스크</t>
    <phoneticPr fontId="3" type="noConversion"/>
  </si>
  <si>
    <t>듄켈</t>
    <phoneticPr fontId="3" type="noConversion"/>
  </si>
  <si>
    <t>진 힐라</t>
    <phoneticPr fontId="3" type="noConversion"/>
  </si>
  <si>
    <t>인원수</t>
    <phoneticPr fontId="3" type="noConversion"/>
  </si>
  <si>
    <t>보스명</t>
    <phoneticPr fontId="3" type="noConversion"/>
  </si>
  <si>
    <t>난이도</t>
    <phoneticPr fontId="3" type="noConversion"/>
  </si>
  <si>
    <t>결정값</t>
    <phoneticPr fontId="3" type="noConversion"/>
  </si>
  <si>
    <t>비고</t>
    <phoneticPr fontId="3" type="noConversion"/>
  </si>
  <si>
    <t>격파횟수</t>
    <phoneticPr fontId="3" type="noConversion"/>
  </si>
  <si>
    <t>초기화가능</t>
    <phoneticPr fontId="3" type="noConversion"/>
  </si>
  <si>
    <t>일간보스</t>
    <phoneticPr fontId="3" type="noConversion"/>
  </si>
  <si>
    <t>혼테일</t>
    <phoneticPr fontId="3" type="noConversion"/>
  </si>
  <si>
    <t>아카이럼</t>
    <phoneticPr fontId="3" type="noConversion"/>
  </si>
  <si>
    <t>반레온</t>
    <phoneticPr fontId="3" type="noConversion"/>
  </si>
  <si>
    <t>카웅</t>
    <phoneticPr fontId="3" type="noConversion"/>
  </si>
  <si>
    <t>부품</t>
    <phoneticPr fontId="3" type="noConversion"/>
  </si>
  <si>
    <t>격파횟수</t>
    <phoneticPr fontId="3" type="noConversion"/>
  </si>
  <si>
    <t>카핑잡을시 최대6회</t>
    <phoneticPr fontId="3" type="noConversion"/>
  </si>
  <si>
    <t>최대</t>
    <phoneticPr fontId="3" type="noConversion"/>
  </si>
  <si>
    <t>현재</t>
    <phoneticPr fontId="3" type="noConversion"/>
  </si>
  <si>
    <t>남은갯수</t>
    <phoneticPr fontId="3" type="noConversion"/>
  </si>
  <si>
    <t>획득량</t>
    <phoneticPr fontId="3" type="noConversion"/>
  </si>
  <si>
    <t>결정석 개수</t>
    <phoneticPr fontId="3" type="noConversion"/>
  </si>
  <si>
    <t>결정석 수입</t>
    <phoneticPr fontId="3" type="noConversion"/>
  </si>
  <si>
    <t>루나 서버</t>
    <phoneticPr fontId="3" type="noConversion"/>
  </si>
  <si>
    <t>꿈같은달</t>
    <phoneticPr fontId="3" type="noConversion"/>
  </si>
  <si>
    <t>수에큐 6개</t>
    <phoneticPr fontId="3" type="noConversion"/>
  </si>
  <si>
    <t>수에큐 6개</t>
    <phoneticPr fontId="3" type="noConversion"/>
  </si>
  <si>
    <t>수에큐 10개</t>
    <phoneticPr fontId="3" type="noConversion"/>
  </si>
  <si>
    <r>
      <t>부품 최소</t>
    </r>
    <r>
      <rPr>
        <sz val="11"/>
        <color theme="1"/>
        <rFont val="맑은 고딕"/>
        <family val="2"/>
        <charset val="129"/>
        <scheme val="minor"/>
      </rPr>
      <t>3</t>
    </r>
    <r>
      <rPr>
        <sz val="11"/>
        <color theme="1"/>
        <rFont val="맑은 고딕"/>
        <family val="2"/>
        <charset val="129"/>
        <scheme val="minor"/>
      </rPr>
      <t>개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</si>
</sst>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4" borderId="5" xfId="3" applyBorder="1" applyAlignment="1">
      <alignment horizontal="center" vertical="center"/>
    </xf>
    <xf numFmtId="0" fontId="1" fillId="4" borderId="0" xfId="3" applyBorder="1" applyAlignment="1">
      <alignment horizontal="center" vertical="center"/>
    </xf>
    <xf numFmtId="0" fontId="1" fillId="4" borderId="6" xfId="3" applyBorder="1" applyAlignment="1">
      <alignment horizontal="center" vertical="center"/>
    </xf>
    <xf numFmtId="0" fontId="1" fillId="3" borderId="5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1" fillId="3" borderId="6" xfId="2" applyBorder="1" applyAlignment="1">
      <alignment horizontal="center" vertical="center"/>
    </xf>
    <xf numFmtId="0" fontId="1" fillId="3" borderId="7" xfId="2" applyBorder="1" applyAlignment="1">
      <alignment horizontal="center" vertical="center"/>
    </xf>
    <xf numFmtId="0" fontId="1" fillId="3" borderId="8" xfId="2" applyBorder="1" applyAlignment="1">
      <alignment horizontal="center" vertical="center"/>
    </xf>
    <xf numFmtId="0" fontId="1" fillId="3" borderId="9" xfId="2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1" fillId="3" borderId="11" xfId="2" applyBorder="1" applyAlignment="1">
      <alignment horizontal="center" vertical="center"/>
    </xf>
    <xf numFmtId="0" fontId="4" fillId="3" borderId="5" xfId="2" applyFont="1" applyBorder="1" applyAlignment="1">
      <alignment horizontal="center" vertical="center"/>
    </xf>
    <xf numFmtId="0" fontId="4" fillId="3" borderId="12" xfId="2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/>
    </xf>
    <xf numFmtId="0" fontId="2" fillId="2" borderId="13" xfId="1" applyBorder="1" applyAlignment="1">
      <alignment horizontal="center" vertical="center"/>
    </xf>
    <xf numFmtId="0" fontId="4" fillId="3" borderId="0" xfId="2" applyFont="1" applyBorder="1" applyAlignment="1" applyProtection="1">
      <alignment horizontal="center" vertical="center"/>
      <protection locked="0"/>
    </xf>
    <xf numFmtId="0" fontId="4" fillId="4" borderId="0" xfId="3" applyFont="1" applyBorder="1" applyAlignment="1" applyProtection="1">
      <alignment horizontal="center" vertical="center"/>
      <protection locked="0"/>
    </xf>
    <xf numFmtId="0" fontId="4" fillId="3" borderId="8" xfId="2" applyFont="1" applyBorder="1" applyAlignment="1" applyProtection="1">
      <alignment horizontal="center" vertical="center"/>
      <protection locked="0"/>
    </xf>
    <xf numFmtId="0" fontId="0" fillId="4" borderId="0" xfId="3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0" fontId="0" fillId="4" borderId="6" xfId="3" applyFont="1" applyBorder="1" applyAlignment="1">
      <alignment horizontal="center" vertical="center"/>
    </xf>
    <xf numFmtId="0" fontId="0" fillId="3" borderId="9" xfId="2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3" fontId="6" fillId="3" borderId="5" xfId="2" applyNumberFormat="1" applyFont="1" applyBorder="1" applyAlignment="1">
      <alignment horizontal="center" vertical="center"/>
    </xf>
    <xf numFmtId="3" fontId="6" fillId="3" borderId="0" xfId="2" applyNumberFormat="1" applyFont="1" applyBorder="1" applyAlignment="1">
      <alignment horizontal="center" vertical="center"/>
    </xf>
    <xf numFmtId="3" fontId="6" fillId="3" borderId="6" xfId="2" applyNumberFormat="1" applyFont="1" applyBorder="1" applyAlignment="1">
      <alignment horizontal="center" vertical="center"/>
    </xf>
    <xf numFmtId="3" fontId="6" fillId="3" borderId="7" xfId="2" applyNumberFormat="1" applyFont="1" applyBorder="1" applyAlignment="1">
      <alignment horizontal="center" vertical="center"/>
    </xf>
    <xf numFmtId="3" fontId="6" fillId="3" borderId="8" xfId="2" applyNumberFormat="1" applyFont="1" applyBorder="1" applyAlignment="1">
      <alignment horizontal="center" vertical="center"/>
    </xf>
    <xf numFmtId="3" fontId="6" fillId="3" borderId="9" xfId="2" applyNumberFormat="1" applyFont="1" applyBorder="1" applyAlignment="1">
      <alignment horizontal="center" vertical="center"/>
    </xf>
    <xf numFmtId="0" fontId="6" fillId="3" borderId="10" xfId="2" applyFont="1" applyBorder="1" applyAlignment="1">
      <alignment horizontal="center" vertical="center"/>
    </xf>
    <xf numFmtId="0" fontId="7" fillId="3" borderId="1" xfId="2" applyFont="1" applyBorder="1" applyAlignment="1">
      <alignment horizontal="center" vertical="center"/>
    </xf>
  </cellXfs>
  <cellStyles count="4">
    <cellStyle name="20% - 강조색1" xfId="2" builtinId="30"/>
    <cellStyle name="40% - 강조색1" xfId="3" builtinId="31"/>
    <cellStyle name="강조색1" xfId="1" builtinId="29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workbookViewId="0">
      <selection activeCell="C27" sqref="C27"/>
    </sheetView>
  </sheetViews>
  <sheetFormatPr defaultRowHeight="16.5" x14ac:dyDescent="0.3"/>
  <cols>
    <col min="1" max="1" width="13.625" customWidth="1"/>
    <col min="3" max="3" width="9.5" bestFit="1" customWidth="1"/>
    <col min="7" max="7" width="11.375" customWidth="1"/>
  </cols>
  <sheetData>
    <row r="2" spans="1:11" x14ac:dyDescent="0.3">
      <c r="A2" t="s">
        <v>0</v>
      </c>
      <c r="G2" t="s">
        <v>31</v>
      </c>
    </row>
    <row r="4" spans="1:11" x14ac:dyDescent="0.3">
      <c r="A4" t="s">
        <v>25</v>
      </c>
      <c r="B4" t="s">
        <v>26</v>
      </c>
      <c r="C4" t="s">
        <v>27</v>
      </c>
      <c r="D4" t="s">
        <v>42</v>
      </c>
      <c r="G4" t="s">
        <v>25</v>
      </c>
      <c r="H4" t="s">
        <v>26</v>
      </c>
      <c r="I4" t="s">
        <v>27</v>
      </c>
      <c r="J4" t="s">
        <v>42</v>
      </c>
    </row>
    <row r="5" spans="1:11" x14ac:dyDescent="0.3">
      <c r="A5" t="s">
        <v>1</v>
      </c>
      <c r="B5" t="s">
        <v>3</v>
      </c>
      <c r="C5">
        <v>9112500</v>
      </c>
      <c r="D5">
        <f>결정석계산기!D7*결정석계산기!E7</f>
        <v>0</v>
      </c>
      <c r="G5" t="s">
        <v>8</v>
      </c>
      <c r="H5" t="s">
        <v>3</v>
      </c>
      <c r="I5">
        <v>200000</v>
      </c>
      <c r="K5">
        <f>결정석계산기!K7*결정석계산기!L7</f>
        <v>0</v>
      </c>
    </row>
    <row r="6" spans="1:11" x14ac:dyDescent="0.3">
      <c r="B6" t="s">
        <v>5</v>
      </c>
      <c r="C6">
        <v>14450000</v>
      </c>
      <c r="D6">
        <f>결정석계산기!D8*결정석계산기!E8</f>
        <v>0</v>
      </c>
      <c r="H6" t="s">
        <v>5</v>
      </c>
      <c r="I6">
        <v>612500</v>
      </c>
      <c r="K6">
        <f>결정석계산기!K8*결정석계산기!L8</f>
        <v>0</v>
      </c>
    </row>
    <row r="7" spans="1:11" x14ac:dyDescent="0.3">
      <c r="A7" t="s">
        <v>6</v>
      </c>
      <c r="B7" t="s">
        <v>7</v>
      </c>
      <c r="C7">
        <v>11250000</v>
      </c>
      <c r="D7">
        <f>결정석계산기!D9*결정석계산기!E9</f>
        <v>0</v>
      </c>
      <c r="G7" t="s">
        <v>6</v>
      </c>
      <c r="H7" t="s">
        <v>5</v>
      </c>
      <c r="I7">
        <v>800000</v>
      </c>
      <c r="K7">
        <f>결정석계산기!K9*결정석계산기!L9</f>
        <v>0</v>
      </c>
    </row>
    <row r="8" spans="1:11" x14ac:dyDescent="0.3">
      <c r="A8" t="s">
        <v>8</v>
      </c>
      <c r="B8" t="s">
        <v>9</v>
      </c>
      <c r="C8">
        <v>16200000</v>
      </c>
      <c r="D8">
        <f>결정석계산기!D10*결정석계산기!E10</f>
        <v>0</v>
      </c>
      <c r="G8" t="s">
        <v>11</v>
      </c>
      <c r="H8" t="s">
        <v>5</v>
      </c>
      <c r="I8">
        <v>968000</v>
      </c>
      <c r="K8">
        <f>결정석계산기!K10*결정석계산기!L10</f>
        <v>0</v>
      </c>
    </row>
    <row r="9" spans="1:11" x14ac:dyDescent="0.3">
      <c r="A9" t="s">
        <v>10</v>
      </c>
      <c r="B9" t="s">
        <v>9</v>
      </c>
      <c r="C9">
        <v>12800000</v>
      </c>
      <c r="D9">
        <f>결정석계산기!D11*결정석계산기!E11</f>
        <v>0</v>
      </c>
      <c r="G9" t="s">
        <v>12</v>
      </c>
      <c r="H9" t="s">
        <v>5</v>
      </c>
      <c r="I9">
        <v>968000</v>
      </c>
      <c r="K9">
        <f>결정석계산기!K11*결정석계산기!L11</f>
        <v>0</v>
      </c>
    </row>
    <row r="10" spans="1:11" x14ac:dyDescent="0.3">
      <c r="A10" t="s">
        <v>11</v>
      </c>
      <c r="B10" t="s">
        <v>9</v>
      </c>
      <c r="C10">
        <v>16200000</v>
      </c>
      <c r="D10">
        <f>결정석계산기!D12*결정석계산기!E12</f>
        <v>0</v>
      </c>
      <c r="G10" t="s">
        <v>13</v>
      </c>
      <c r="H10" t="s">
        <v>5</v>
      </c>
      <c r="I10">
        <v>968000</v>
      </c>
      <c r="K10">
        <f>결정석계산기!K12*결정석계산기!L12</f>
        <v>0</v>
      </c>
    </row>
    <row r="11" spans="1:11" x14ac:dyDescent="0.3">
      <c r="A11" t="s">
        <v>12</v>
      </c>
      <c r="B11" t="s">
        <v>9</v>
      </c>
      <c r="C11">
        <v>16200000</v>
      </c>
      <c r="D11">
        <f>결정석계산기!D13*결정석계산기!E13</f>
        <v>0</v>
      </c>
      <c r="G11" t="s">
        <v>14</v>
      </c>
      <c r="H11" t="s">
        <v>5</v>
      </c>
      <c r="I11">
        <v>968000</v>
      </c>
      <c r="K11">
        <f>결정석계산기!K13*결정석계산기!L13</f>
        <v>0</v>
      </c>
    </row>
    <row r="12" spans="1:11" x14ac:dyDescent="0.3">
      <c r="A12" t="s">
        <v>13</v>
      </c>
      <c r="B12" t="s">
        <v>9</v>
      </c>
      <c r="C12">
        <v>16200000</v>
      </c>
      <c r="D12">
        <f>결정석계산기!D14*결정석계산기!E14</f>
        <v>0</v>
      </c>
      <c r="G12" t="s">
        <v>35</v>
      </c>
      <c r="H12" t="s">
        <v>5</v>
      </c>
      <c r="I12">
        <v>1250000</v>
      </c>
      <c r="J12" t="s">
        <v>36</v>
      </c>
      <c r="K12">
        <f>결정석계산기!K14*결정석계산기!L14</f>
        <v>0</v>
      </c>
    </row>
    <row r="13" spans="1:11" x14ac:dyDescent="0.3">
      <c r="A13" t="s">
        <v>14</v>
      </c>
      <c r="B13" t="s">
        <v>9</v>
      </c>
      <c r="C13">
        <v>21012500</v>
      </c>
      <c r="D13">
        <f>결정석계산기!D15*결정석계산기!E15</f>
        <v>0</v>
      </c>
      <c r="G13" t="s">
        <v>32</v>
      </c>
      <c r="H13" t="s">
        <v>3</v>
      </c>
      <c r="I13">
        <v>882000</v>
      </c>
      <c r="K13">
        <f>결정석계산기!K15*결정석계산기!L15</f>
        <v>0</v>
      </c>
    </row>
    <row r="14" spans="1:11" x14ac:dyDescent="0.3">
      <c r="A14" t="s">
        <v>15</v>
      </c>
      <c r="B14" t="s">
        <v>7</v>
      </c>
      <c r="C14">
        <v>19012500</v>
      </c>
      <c r="D14">
        <f>결정석계산기!D16*결정석계산기!E16</f>
        <v>0</v>
      </c>
      <c r="H14" t="s">
        <v>5</v>
      </c>
      <c r="I14">
        <v>1012500</v>
      </c>
      <c r="K14">
        <f>결정석계산기!K16*결정석계산기!L16</f>
        <v>0</v>
      </c>
    </row>
    <row r="15" spans="1:11" x14ac:dyDescent="0.3">
      <c r="A15" t="s">
        <v>16</v>
      </c>
      <c r="B15" t="s">
        <v>9</v>
      </c>
      <c r="C15">
        <v>24200000</v>
      </c>
      <c r="D15">
        <f>결정석계산기!D17*결정석계산기!E17</f>
        <v>0</v>
      </c>
      <c r="H15" t="s">
        <v>9</v>
      </c>
      <c r="I15">
        <v>1352000</v>
      </c>
      <c r="K15">
        <f>결정석계산기!K17*결정석계산기!L17</f>
        <v>0</v>
      </c>
    </row>
    <row r="16" spans="1:11" x14ac:dyDescent="0.3">
      <c r="A16" t="s">
        <v>17</v>
      </c>
      <c r="B16" t="s">
        <v>5</v>
      </c>
      <c r="C16">
        <v>30012500</v>
      </c>
      <c r="D16">
        <f>결정석계산기!D18*결정석계산기!E18</f>
        <v>0</v>
      </c>
      <c r="G16" t="s">
        <v>34</v>
      </c>
      <c r="H16" t="s">
        <v>3</v>
      </c>
      <c r="I16">
        <v>1058000</v>
      </c>
      <c r="K16">
        <f>결정석계산기!K18*결정석계산기!L18</f>
        <v>0</v>
      </c>
    </row>
    <row r="17" spans="1:11" x14ac:dyDescent="0.3">
      <c r="A17" t="s">
        <v>17</v>
      </c>
      <c r="B17" t="s">
        <v>7</v>
      </c>
      <c r="C17">
        <v>46512500</v>
      </c>
      <c r="D17">
        <f>결정석계산기!D19*결정석계산기!E19</f>
        <v>0</v>
      </c>
      <c r="H17" t="s">
        <v>5</v>
      </c>
      <c r="I17">
        <v>1458000</v>
      </c>
      <c r="K17">
        <f>결정석계산기!K19*결정석계산기!L19</f>
        <v>0</v>
      </c>
    </row>
    <row r="18" spans="1:11" x14ac:dyDescent="0.3">
      <c r="A18" t="s">
        <v>18</v>
      </c>
      <c r="B18" t="s">
        <v>5</v>
      </c>
      <c r="C18">
        <v>31250000</v>
      </c>
      <c r="D18">
        <f>결정석계산기!D20*결정석계산기!E20</f>
        <v>0</v>
      </c>
      <c r="H18" t="s">
        <v>7</v>
      </c>
      <c r="I18">
        <v>2450000</v>
      </c>
    </row>
    <row r="19" spans="1:11" x14ac:dyDescent="0.3">
      <c r="A19" t="s">
        <v>18</v>
      </c>
      <c r="B19" t="s">
        <v>7</v>
      </c>
      <c r="C19">
        <v>45000000</v>
      </c>
      <c r="D19">
        <f>결정석계산기!D21*결정석계산기!E21</f>
        <v>0</v>
      </c>
      <c r="G19" t="s">
        <v>33</v>
      </c>
      <c r="H19" t="s">
        <v>3</v>
      </c>
      <c r="I19">
        <v>1152000</v>
      </c>
    </row>
    <row r="20" spans="1:11" x14ac:dyDescent="0.3">
      <c r="A20" t="s">
        <v>19</v>
      </c>
      <c r="B20" t="s">
        <v>5</v>
      </c>
      <c r="C20">
        <v>33800000</v>
      </c>
      <c r="D20">
        <f>결정석계산기!D22*결정석계산기!E22</f>
        <v>0</v>
      </c>
      <c r="H20" t="s">
        <v>5</v>
      </c>
      <c r="I20">
        <v>2520500</v>
      </c>
    </row>
    <row r="21" spans="1:11" x14ac:dyDescent="0.3">
      <c r="A21" t="s">
        <v>19</v>
      </c>
      <c r="B21" t="s">
        <v>7</v>
      </c>
      <c r="C21">
        <v>52812500</v>
      </c>
      <c r="D21">
        <f>결정석계산기!D23*결정석계산기!E23</f>
        <v>0</v>
      </c>
      <c r="G21" t="s">
        <v>15</v>
      </c>
      <c r="H21" t="s">
        <v>3</v>
      </c>
      <c r="I21">
        <v>722000</v>
      </c>
    </row>
    <row r="22" spans="1:11" x14ac:dyDescent="0.3">
      <c r="A22" t="s">
        <v>20</v>
      </c>
      <c r="B22" t="s">
        <v>5</v>
      </c>
      <c r="C22">
        <v>39200000</v>
      </c>
      <c r="H22" t="s">
        <v>5</v>
      </c>
      <c r="I22">
        <v>2592000</v>
      </c>
    </row>
    <row r="23" spans="1:11" x14ac:dyDescent="0.3">
      <c r="A23" t="s">
        <v>20</v>
      </c>
      <c r="B23" t="s">
        <v>7</v>
      </c>
      <c r="C23">
        <v>57800000</v>
      </c>
      <c r="G23" t="s">
        <v>16</v>
      </c>
      <c r="H23" t="s">
        <v>3</v>
      </c>
      <c r="I23">
        <v>684500</v>
      </c>
    </row>
    <row r="24" spans="1:11" x14ac:dyDescent="0.3">
      <c r="A24" t="s">
        <v>21</v>
      </c>
      <c r="B24" t="s">
        <v>5</v>
      </c>
      <c r="C24">
        <v>40612500</v>
      </c>
      <c r="H24" t="s">
        <v>5</v>
      </c>
      <c r="I24">
        <v>2664500</v>
      </c>
    </row>
    <row r="25" spans="1:11" x14ac:dyDescent="0.3">
      <c r="A25" t="s">
        <v>22</v>
      </c>
      <c r="B25" t="s">
        <v>5</v>
      </c>
      <c r="C25">
        <v>42050000</v>
      </c>
      <c r="G25" t="s">
        <v>10</v>
      </c>
      <c r="H25" t="s">
        <v>5</v>
      </c>
      <c r="I25">
        <v>1404500</v>
      </c>
    </row>
    <row r="26" spans="1:11" x14ac:dyDescent="0.3">
      <c r="A26" t="s">
        <v>23</v>
      </c>
      <c r="B26" t="s">
        <v>7</v>
      </c>
      <c r="C26">
        <v>70312500</v>
      </c>
    </row>
    <row r="28" spans="1:11" x14ac:dyDescent="0.3">
      <c r="B28">
        <v>0</v>
      </c>
    </row>
    <row r="29" spans="1:11" x14ac:dyDescent="0.3">
      <c r="B29">
        <v>1</v>
      </c>
    </row>
    <row r="30" spans="1:11" x14ac:dyDescent="0.3">
      <c r="B30">
        <v>2</v>
      </c>
    </row>
    <row r="31" spans="1:11" x14ac:dyDescent="0.3">
      <c r="B31">
        <v>3</v>
      </c>
    </row>
    <row r="32" spans="1:11" x14ac:dyDescent="0.3">
      <c r="B32">
        <v>4</v>
      </c>
    </row>
    <row r="33" spans="2:2" x14ac:dyDescent="0.3">
      <c r="B33">
        <v>5</v>
      </c>
    </row>
    <row r="34" spans="2:2" x14ac:dyDescent="0.3">
      <c r="B34">
        <v>6</v>
      </c>
    </row>
    <row r="35" spans="2:2" x14ac:dyDescent="0.3">
      <c r="B35">
        <v>7</v>
      </c>
    </row>
  </sheetData>
  <dataConsolidate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showGridLines="0" tabSelected="1" workbookViewId="0">
      <selection activeCell="C7" sqref="C7"/>
    </sheetView>
  </sheetViews>
  <sheetFormatPr defaultRowHeight="16.5" x14ac:dyDescent="0.3"/>
  <cols>
    <col min="1" max="1" width="1" customWidth="1"/>
    <col min="2" max="2" width="11" bestFit="1" customWidth="1"/>
    <col min="4" max="4" width="9.5" bestFit="1" customWidth="1"/>
    <col min="5" max="5" width="9.5" customWidth="1"/>
    <col min="7" max="7" width="12.375" customWidth="1"/>
    <col min="8" max="8" width="2.5" customWidth="1"/>
    <col min="9" max="9" width="11" bestFit="1" customWidth="1"/>
    <col min="14" max="14" width="19" bestFit="1" customWidth="1"/>
  </cols>
  <sheetData>
    <row r="2" spans="2:14" ht="21" customHeight="1" x14ac:dyDescent="0.3">
      <c r="C2" s="26" t="s">
        <v>43</v>
      </c>
      <c r="D2" s="27"/>
      <c r="E2" s="28"/>
      <c r="I2" s="26" t="s">
        <v>44</v>
      </c>
      <c r="J2" s="27"/>
      <c r="K2" s="28"/>
      <c r="N2" s="18" t="s">
        <v>45</v>
      </c>
    </row>
    <row r="3" spans="2:14" x14ac:dyDescent="0.3">
      <c r="B3" s="1"/>
      <c r="C3" s="15" t="s">
        <v>39</v>
      </c>
      <c r="D3" s="16" t="s">
        <v>40</v>
      </c>
      <c r="E3" s="17" t="s">
        <v>41</v>
      </c>
      <c r="I3" s="29">
        <f>SUM(Sheet1!D5:D21,Sheet1!K5:K17)</f>
        <v>0</v>
      </c>
      <c r="J3" s="30"/>
      <c r="K3" s="31"/>
      <c r="N3" s="35" t="s">
        <v>46</v>
      </c>
    </row>
    <row r="4" spans="2:14" x14ac:dyDescent="0.3">
      <c r="B4" s="1"/>
      <c r="C4" s="8">
        <v>60</v>
      </c>
      <c r="D4" s="14">
        <f>SUM(E7:E23,L7:L19)</f>
        <v>0</v>
      </c>
      <c r="E4" s="10">
        <f>C4-D4</f>
        <v>60</v>
      </c>
      <c r="I4" s="32"/>
      <c r="J4" s="33"/>
      <c r="K4" s="34"/>
      <c r="N4" s="36"/>
    </row>
    <row r="6" spans="2:14" ht="22.5" customHeight="1" x14ac:dyDescent="0.3">
      <c r="B6" s="11" t="s">
        <v>25</v>
      </c>
      <c r="C6" s="12" t="s">
        <v>26</v>
      </c>
      <c r="D6" s="12" t="s">
        <v>27</v>
      </c>
      <c r="E6" s="12" t="s">
        <v>29</v>
      </c>
      <c r="F6" s="12" t="s">
        <v>24</v>
      </c>
      <c r="G6" s="13" t="s">
        <v>28</v>
      </c>
      <c r="H6" s="1"/>
      <c r="I6" s="11" t="s">
        <v>25</v>
      </c>
      <c r="J6" s="12" t="s">
        <v>26</v>
      </c>
      <c r="K6" s="12" t="s">
        <v>27</v>
      </c>
      <c r="L6" s="12" t="s">
        <v>37</v>
      </c>
      <c r="M6" s="12" t="s">
        <v>24</v>
      </c>
      <c r="N6" s="13" t="s">
        <v>28</v>
      </c>
    </row>
    <row r="7" spans="2:14" ht="18" customHeight="1" x14ac:dyDescent="0.3">
      <c r="B7" s="5" t="s">
        <v>1</v>
      </c>
      <c r="C7" s="19" t="s">
        <v>2</v>
      </c>
      <c r="D7" s="6">
        <f>IF(C7="이지",Sheet1!C5/F7,Sheet1!C6/F7)</f>
        <v>9112500</v>
      </c>
      <c r="E7" s="19">
        <v>0</v>
      </c>
      <c r="F7" s="19">
        <v>1</v>
      </c>
      <c r="G7" s="7" t="s">
        <v>30</v>
      </c>
      <c r="H7" s="1"/>
      <c r="I7" s="5" t="s">
        <v>8</v>
      </c>
      <c r="J7" s="19" t="s">
        <v>2</v>
      </c>
      <c r="K7" s="6">
        <f>IF(J7="이지",Sheet1!I5/M7,Sheet1!I6/M7)</f>
        <v>200000</v>
      </c>
      <c r="L7" s="19">
        <v>0</v>
      </c>
      <c r="M7" s="19">
        <v>1</v>
      </c>
      <c r="N7" s="7"/>
    </row>
    <row r="8" spans="2:14" ht="18" customHeight="1" x14ac:dyDescent="0.3">
      <c r="B8" s="2" t="s">
        <v>6</v>
      </c>
      <c r="C8" s="3" t="s">
        <v>7</v>
      </c>
      <c r="D8" s="22">
        <f>Sheet1!C7/결정석계산기!F8</f>
        <v>11250000</v>
      </c>
      <c r="E8" s="20">
        <v>0</v>
      </c>
      <c r="F8" s="20">
        <v>1</v>
      </c>
      <c r="G8" s="4"/>
      <c r="H8" s="1"/>
      <c r="I8" s="2" t="s">
        <v>6</v>
      </c>
      <c r="J8" s="3" t="s">
        <v>5</v>
      </c>
      <c r="K8" s="22">
        <f>800000/M8</f>
        <v>800000</v>
      </c>
      <c r="L8" s="20">
        <v>0</v>
      </c>
      <c r="M8" s="20">
        <v>1</v>
      </c>
      <c r="N8" s="4"/>
    </row>
    <row r="9" spans="2:14" ht="18" customHeight="1" x14ac:dyDescent="0.3">
      <c r="B9" s="5" t="s">
        <v>8</v>
      </c>
      <c r="C9" s="6" t="s">
        <v>9</v>
      </c>
      <c r="D9" s="6">
        <f>Sheet1!C8/결정석계산기!F9</f>
        <v>16200000</v>
      </c>
      <c r="E9" s="19">
        <v>0</v>
      </c>
      <c r="F9" s="19">
        <v>1</v>
      </c>
      <c r="G9" s="7"/>
      <c r="H9" s="1"/>
      <c r="I9" s="5" t="s">
        <v>11</v>
      </c>
      <c r="J9" s="6" t="s">
        <v>5</v>
      </c>
      <c r="K9" s="6">
        <f>968000/M9</f>
        <v>968000</v>
      </c>
      <c r="L9" s="19">
        <v>0</v>
      </c>
      <c r="M9" s="19">
        <v>1</v>
      </c>
      <c r="N9" s="7"/>
    </row>
    <row r="10" spans="2:14" ht="18" customHeight="1" x14ac:dyDescent="0.3">
      <c r="B10" s="2" t="s">
        <v>10</v>
      </c>
      <c r="C10" s="3" t="s">
        <v>9</v>
      </c>
      <c r="D10" s="3">
        <f>Sheet1!C9/결정석계산기!F10</f>
        <v>12800000</v>
      </c>
      <c r="E10" s="20">
        <v>0</v>
      </c>
      <c r="F10" s="20">
        <v>1</v>
      </c>
      <c r="G10" s="4"/>
      <c r="H10" s="1"/>
      <c r="I10" s="2" t="s">
        <v>12</v>
      </c>
      <c r="J10" s="3" t="s">
        <v>5</v>
      </c>
      <c r="K10" s="3">
        <f>968000/M10</f>
        <v>968000</v>
      </c>
      <c r="L10" s="20">
        <v>0</v>
      </c>
      <c r="M10" s="20">
        <v>1</v>
      </c>
      <c r="N10" s="4"/>
    </row>
    <row r="11" spans="2:14" ht="18" customHeight="1" x14ac:dyDescent="0.3">
      <c r="B11" s="5" t="s">
        <v>11</v>
      </c>
      <c r="C11" s="6" t="s">
        <v>9</v>
      </c>
      <c r="D11" s="6">
        <f>Sheet1!C10/결정석계산기!F11</f>
        <v>16200000</v>
      </c>
      <c r="E11" s="19">
        <v>0</v>
      </c>
      <c r="F11" s="19">
        <v>1</v>
      </c>
      <c r="G11" s="7" t="s">
        <v>30</v>
      </c>
      <c r="H11" s="1"/>
      <c r="I11" s="5" t="s">
        <v>13</v>
      </c>
      <c r="J11" s="6" t="s">
        <v>5</v>
      </c>
      <c r="K11" s="6">
        <f>968000/M11</f>
        <v>968000</v>
      </c>
      <c r="L11" s="19">
        <v>0</v>
      </c>
      <c r="M11" s="19">
        <v>1</v>
      </c>
      <c r="N11" s="7"/>
    </row>
    <row r="12" spans="2:14" ht="18" customHeight="1" x14ac:dyDescent="0.3">
      <c r="B12" s="2" t="s">
        <v>12</v>
      </c>
      <c r="C12" s="3" t="s">
        <v>9</v>
      </c>
      <c r="D12" s="3">
        <f>Sheet1!C11/결정석계산기!F12</f>
        <v>16200000</v>
      </c>
      <c r="E12" s="20">
        <v>0</v>
      </c>
      <c r="F12" s="20">
        <v>1</v>
      </c>
      <c r="G12" s="4" t="s">
        <v>30</v>
      </c>
      <c r="H12" s="1"/>
      <c r="I12" s="2" t="s">
        <v>14</v>
      </c>
      <c r="J12" s="3" t="s">
        <v>5</v>
      </c>
      <c r="K12" s="3">
        <f>968000/M12</f>
        <v>968000</v>
      </c>
      <c r="L12" s="20">
        <v>0</v>
      </c>
      <c r="M12" s="20">
        <v>1</v>
      </c>
      <c r="N12" s="4"/>
    </row>
    <row r="13" spans="2:14" ht="18" customHeight="1" x14ac:dyDescent="0.3">
      <c r="B13" s="5" t="s">
        <v>13</v>
      </c>
      <c r="C13" s="6" t="s">
        <v>9</v>
      </c>
      <c r="D13" s="6">
        <f>Sheet1!C12/결정석계산기!F13</f>
        <v>16200000</v>
      </c>
      <c r="E13" s="19">
        <v>0</v>
      </c>
      <c r="F13" s="19">
        <v>1</v>
      </c>
      <c r="G13" s="7" t="s">
        <v>30</v>
      </c>
      <c r="H13" s="1"/>
      <c r="I13" s="5" t="s">
        <v>35</v>
      </c>
      <c r="J13" s="6" t="s">
        <v>5</v>
      </c>
      <c r="K13" s="6">
        <f>1250000/M13</f>
        <v>1250000</v>
      </c>
      <c r="L13" s="19">
        <v>0</v>
      </c>
      <c r="M13" s="19">
        <v>1</v>
      </c>
      <c r="N13" s="23" t="s">
        <v>50</v>
      </c>
    </row>
    <row r="14" spans="2:14" ht="18" customHeight="1" x14ac:dyDescent="0.3">
      <c r="B14" s="2" t="s">
        <v>14</v>
      </c>
      <c r="C14" s="3" t="s">
        <v>9</v>
      </c>
      <c r="D14" s="3">
        <f>Sheet1!C13/결정석계산기!F14</f>
        <v>21012500</v>
      </c>
      <c r="E14" s="20">
        <v>0</v>
      </c>
      <c r="F14" s="20">
        <v>1</v>
      </c>
      <c r="G14" s="4" t="s">
        <v>30</v>
      </c>
      <c r="H14" s="1"/>
      <c r="I14" s="2" t="s">
        <v>32</v>
      </c>
      <c r="J14" s="20" t="s">
        <v>2</v>
      </c>
      <c r="K14" s="3">
        <f>IF(J14="이지",Sheet1!I13/M14,IF(J14="노멀",Sheet1!I14/M14,Sheet1!I15/M14))</f>
        <v>882000</v>
      </c>
      <c r="L14" s="20">
        <v>0</v>
      </c>
      <c r="M14" s="20">
        <v>1</v>
      </c>
      <c r="N14" s="4"/>
    </row>
    <row r="15" spans="2:14" ht="18" customHeight="1" x14ac:dyDescent="0.3">
      <c r="B15" s="5" t="s">
        <v>15</v>
      </c>
      <c r="C15" s="6" t="s">
        <v>7</v>
      </c>
      <c r="D15" s="6">
        <f>Sheet1!C14/결정석계산기!F15</f>
        <v>19012500</v>
      </c>
      <c r="E15" s="19">
        <v>0</v>
      </c>
      <c r="F15" s="19">
        <v>1</v>
      </c>
      <c r="G15" s="7" t="s">
        <v>30</v>
      </c>
      <c r="H15" s="1"/>
      <c r="I15" s="5" t="s">
        <v>10</v>
      </c>
      <c r="J15" s="6" t="s">
        <v>5</v>
      </c>
      <c r="K15" s="6">
        <f>1404500/M15</f>
        <v>1404500</v>
      </c>
      <c r="L15" s="19">
        <v>0</v>
      </c>
      <c r="M15" s="19">
        <v>1</v>
      </c>
      <c r="N15" s="7" t="s">
        <v>38</v>
      </c>
    </row>
    <row r="16" spans="2:14" ht="18" customHeight="1" x14ac:dyDescent="0.3">
      <c r="B16" s="2" t="s">
        <v>16</v>
      </c>
      <c r="C16" s="3" t="s">
        <v>9</v>
      </c>
      <c r="D16" s="3">
        <f>Sheet1!C15/결정석계산기!F16</f>
        <v>24200000</v>
      </c>
      <c r="E16" s="20">
        <v>0</v>
      </c>
      <c r="F16" s="20">
        <v>1</v>
      </c>
      <c r="G16" s="4"/>
      <c r="H16" s="1"/>
      <c r="I16" s="2" t="s">
        <v>34</v>
      </c>
      <c r="J16" s="20" t="s">
        <v>2</v>
      </c>
      <c r="K16" s="3">
        <f>IF(J16="이지",Sheet1!I16/M16,IF(J16="노멀",Sheet1!I17/M16,Sheet1!I18/M16))</f>
        <v>1058000</v>
      </c>
      <c r="L16" s="20">
        <v>0</v>
      </c>
      <c r="M16" s="20">
        <v>1</v>
      </c>
      <c r="N16" s="4"/>
    </row>
    <row r="17" spans="2:14" ht="18" customHeight="1" x14ac:dyDescent="0.3">
      <c r="B17" s="5" t="s">
        <v>17</v>
      </c>
      <c r="C17" s="19" t="s">
        <v>4</v>
      </c>
      <c r="D17" s="6">
        <f>IF(C17="노멀",Sheet1!C16/F17,Sheet1!C17/F17)</f>
        <v>30012500</v>
      </c>
      <c r="E17" s="19">
        <v>0</v>
      </c>
      <c r="F17" s="19">
        <v>1</v>
      </c>
      <c r="G17" s="7" t="str">
        <f>IF(C17="노멀","수에큐 3개","수에큐 8개")</f>
        <v>수에큐 3개</v>
      </c>
      <c r="H17" s="1"/>
      <c r="I17" s="5" t="s">
        <v>33</v>
      </c>
      <c r="J17" s="19" t="s">
        <v>2</v>
      </c>
      <c r="K17" s="6">
        <f>IF(J17="이지",Sheet1!I19/M17,Sheet1!I20/M17)</f>
        <v>1152000</v>
      </c>
      <c r="L17" s="19">
        <v>0</v>
      </c>
      <c r="M17" s="19">
        <v>1</v>
      </c>
      <c r="N17" s="7"/>
    </row>
    <row r="18" spans="2:14" ht="18" customHeight="1" x14ac:dyDescent="0.3">
      <c r="B18" s="2" t="s">
        <v>18</v>
      </c>
      <c r="C18" s="20" t="s">
        <v>4</v>
      </c>
      <c r="D18" s="3">
        <f>IF(C18="노멀",Sheet1!C18/F18,Sheet1!C19/F18)</f>
        <v>31250000</v>
      </c>
      <c r="E18" s="20">
        <v>0</v>
      </c>
      <c r="F18" s="20">
        <v>1</v>
      </c>
      <c r="G18" s="4" t="str">
        <f>IF(C18="노멀","수에큐 3개","수에큐 8개")</f>
        <v>수에큐 3개</v>
      </c>
      <c r="H18" s="1"/>
      <c r="I18" s="2" t="s">
        <v>15</v>
      </c>
      <c r="J18" s="20" t="s">
        <v>2</v>
      </c>
      <c r="K18" s="3">
        <f>IF(J18="이지",Sheet1!I21/M18,Sheet1!I22/M18)</f>
        <v>722000</v>
      </c>
      <c r="L18" s="20">
        <v>0</v>
      </c>
      <c r="M18" s="20">
        <v>1</v>
      </c>
      <c r="N18" s="4"/>
    </row>
    <row r="19" spans="2:14" ht="18" customHeight="1" x14ac:dyDescent="0.3">
      <c r="B19" s="5" t="s">
        <v>19</v>
      </c>
      <c r="C19" s="19" t="s">
        <v>4</v>
      </c>
      <c r="D19" s="6">
        <f>IF(C19="노멀",Sheet1!C20/F19,Sheet1!C21/F19)</f>
        <v>33800000</v>
      </c>
      <c r="E19" s="19">
        <v>0</v>
      </c>
      <c r="F19" s="19">
        <v>1</v>
      </c>
      <c r="G19" s="7" t="str">
        <f>IF(C19="노멀","수에큐 4개","수에큐 9개")</f>
        <v>수에큐 4개</v>
      </c>
      <c r="H19" s="1"/>
      <c r="I19" s="8" t="s">
        <v>16</v>
      </c>
      <c r="J19" s="21" t="s">
        <v>2</v>
      </c>
      <c r="K19" s="9">
        <f>IF(J19="이지",Sheet1!I23/M19,Sheet1!I24/M19)</f>
        <v>684500</v>
      </c>
      <c r="L19" s="21">
        <v>0</v>
      </c>
      <c r="M19" s="21">
        <v>1</v>
      </c>
      <c r="N19" s="10"/>
    </row>
    <row r="20" spans="2:14" ht="18" customHeight="1" x14ac:dyDescent="0.3">
      <c r="B20" s="2" t="s">
        <v>20</v>
      </c>
      <c r="C20" s="20" t="s">
        <v>4</v>
      </c>
      <c r="D20" s="3">
        <f>IF(C20="노멀",Sheet1!C22/F20,Sheet1!C23/F20)</f>
        <v>39200000</v>
      </c>
      <c r="E20" s="20">
        <v>0</v>
      </c>
      <c r="F20" s="20">
        <v>1</v>
      </c>
      <c r="G20" s="4" t="str">
        <f>IF(C20="노멀","수에큐 5개","수에큐 9개")</f>
        <v>수에큐 5개</v>
      </c>
      <c r="H20" s="1"/>
      <c r="I20" s="1"/>
      <c r="J20" s="1"/>
      <c r="K20" s="1"/>
      <c r="L20" s="1"/>
      <c r="M20" s="1"/>
      <c r="N20" s="1"/>
    </row>
    <row r="21" spans="2:14" ht="18" customHeight="1" x14ac:dyDescent="0.3">
      <c r="B21" s="5" t="s">
        <v>21</v>
      </c>
      <c r="C21" s="6" t="s">
        <v>5</v>
      </c>
      <c r="D21" s="6">
        <f>Sheet1!C24/결정석계산기!F21</f>
        <v>40612500</v>
      </c>
      <c r="E21" s="19">
        <v>0</v>
      </c>
      <c r="F21" s="19">
        <v>1</v>
      </c>
      <c r="G21" s="23" t="s">
        <v>48</v>
      </c>
      <c r="H21" s="1"/>
      <c r="I21" s="1"/>
      <c r="J21" s="1"/>
      <c r="K21" s="1"/>
      <c r="L21" s="1"/>
      <c r="M21" s="1"/>
      <c r="N21" s="1"/>
    </row>
    <row r="22" spans="2:14" ht="18" customHeight="1" x14ac:dyDescent="0.3">
      <c r="B22" s="2" t="s">
        <v>22</v>
      </c>
      <c r="C22" s="3" t="s">
        <v>5</v>
      </c>
      <c r="D22" s="3">
        <f>Sheet1!C25/결정석계산기!F22</f>
        <v>42050000</v>
      </c>
      <c r="E22" s="20">
        <v>0</v>
      </c>
      <c r="F22" s="20">
        <v>1</v>
      </c>
      <c r="G22" s="24" t="s">
        <v>47</v>
      </c>
      <c r="H22" s="1"/>
      <c r="I22" s="1"/>
      <c r="J22" s="1"/>
      <c r="K22" s="1"/>
      <c r="L22" s="1"/>
      <c r="M22" s="1"/>
      <c r="N22" s="1"/>
    </row>
    <row r="23" spans="2:14" ht="18" customHeight="1" x14ac:dyDescent="0.3">
      <c r="B23" s="8" t="s">
        <v>23</v>
      </c>
      <c r="C23" s="9" t="s">
        <v>7</v>
      </c>
      <c r="D23" s="9">
        <f>Sheet1!C26/결정석계산기!F23</f>
        <v>70312500</v>
      </c>
      <c r="E23" s="21">
        <v>0</v>
      </c>
      <c r="F23" s="21">
        <v>1</v>
      </c>
      <c r="G23" s="25" t="s">
        <v>49</v>
      </c>
      <c r="H23" s="1"/>
      <c r="I23" s="1"/>
      <c r="J23" s="1"/>
      <c r="K23" s="1"/>
      <c r="L23" s="1"/>
      <c r="M23" s="1"/>
      <c r="N23" s="1"/>
    </row>
  </sheetData>
  <sheetProtection password="DFE9" sheet="1" objects="1" scenarios="1" selectLockedCells="1"/>
  <protectedRanges>
    <protectedRange sqref="C7" name="범위1"/>
    <protectedRange sqref="C17:C20" name="범위2"/>
    <protectedRange sqref="E7:F23" name="범위3"/>
    <protectedRange sqref="J7 J14 J16:J19 L7:M19" name="범위4"/>
  </protectedRanges>
  <mergeCells count="4">
    <mergeCell ref="I2:K2"/>
    <mergeCell ref="C2:E2"/>
    <mergeCell ref="I3:K4"/>
    <mergeCell ref="N3:N4"/>
  </mergeCells>
  <phoneticPr fontId="3" type="noConversion"/>
  <pageMargins left="0.7" right="0.7" top="0.75" bottom="0.75" header="0.3" footer="0.3"/>
  <pageSetup paperSize="9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Sheet1!$B$5:$B$6</xm:f>
          </x14:formula1>
          <xm:sqref>C7</xm:sqref>
        </x14:dataValidation>
        <x14:dataValidation type="list" allowBlank="1" showInputMessage="1" showErrorMessage="1">
          <x14:formula1>
            <xm:f>Sheet1!$B$16:$B$17</xm:f>
          </x14:formula1>
          <xm:sqref>C17:C20</xm:sqref>
        </x14:dataValidation>
        <x14:dataValidation type="list" allowBlank="1" showInputMessage="1" showErrorMessage="1">
          <x14:formula1>
            <xm:f>Sheet1!$B$29:$B$34</xm:f>
          </x14:formula1>
          <xm:sqref>F7:F23 M7:M19</xm:sqref>
        </x14:dataValidation>
        <x14:dataValidation type="list" allowBlank="1" showInputMessage="1" showErrorMessage="1">
          <x14:formula1>
            <xm:f>Sheet1!$B$28:$B$29</xm:f>
          </x14:formula1>
          <xm:sqref>E8:E10 E16:E23</xm:sqref>
        </x14:dataValidation>
        <x14:dataValidation type="list" allowBlank="1" showInputMessage="1" showErrorMessage="1">
          <x14:formula1>
            <xm:f>Sheet1!$B$28:$B$30</xm:f>
          </x14:formula1>
          <xm:sqref>E7 E11:E15</xm:sqref>
        </x14:dataValidation>
        <x14:dataValidation type="list" allowBlank="1" showInputMessage="1" showErrorMessage="1">
          <x14:formula1>
            <xm:f>Sheet1!$H$5:$H$6</xm:f>
          </x14:formula1>
          <xm:sqref>J7 J17:J19</xm:sqref>
        </x14:dataValidation>
        <x14:dataValidation type="list" allowBlank="1" showInputMessage="1" showErrorMessage="1">
          <x14:formula1>
            <xm:f>Sheet1!$H$13:$H$15</xm:f>
          </x14:formula1>
          <xm:sqref>J14</xm:sqref>
        </x14:dataValidation>
        <x14:dataValidation type="list" allowBlank="1" showInputMessage="1" showErrorMessage="1">
          <x14:formula1>
            <xm:f>Sheet1!$H$16:$H$18</xm:f>
          </x14:formula1>
          <xm:sqref>J16</xm:sqref>
        </x14:dataValidation>
        <x14:dataValidation type="list" allowBlank="1" showInputMessage="1" showErrorMessage="1">
          <x14:formula1>
            <xm:f>Sheet1!$B$28:$B$35</xm:f>
          </x14:formula1>
          <xm:sqref>L7:L19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결정석계산기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2019-01-12T11:47:13Z</dcterms:created>
  <dcterms:modified xsi:type="dcterms:W3CDTF">2019-01-27T08:39:37Z</dcterms:modified>
</cp:coreProperties>
</file>