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JY\게임\마비노기 영웅전\엑셀\"/>
    </mc:Choice>
  </mc:AlternateContent>
  <bookViews>
    <workbookView xWindow="0" yWindow="0" windowWidth="23040" windowHeight="9045" activeTab="3"/>
  </bookViews>
  <sheets>
    <sheet name="일반" sheetId="1" r:id="rId1"/>
    <sheet name="검시타" sheetId="5" r:id="rId2"/>
    <sheet name="창시타" sheetId="6" r:id="rId3"/>
    <sheet name="비교" sheetId="8" r:id="rId4"/>
  </sheets>
  <definedNames>
    <definedName name="_xlnm._FilterDatabase" localSheetId="0" hidden="1">일반!$B$21:$B$31</definedName>
    <definedName name="_xlnm.Extract" localSheetId="0">일반!#REF!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8" l="1"/>
  <c r="M20" i="8"/>
  <c r="M15" i="8"/>
  <c r="P15" i="8" s="1"/>
  <c r="M14" i="8"/>
  <c r="D20" i="8"/>
  <c r="C20" i="8"/>
  <c r="C15" i="8"/>
  <c r="F15" i="8" s="1"/>
  <c r="C14" i="8"/>
  <c r="F14" i="8" s="1"/>
  <c r="P14" i="8" l="1"/>
  <c r="P16" i="8"/>
  <c r="F16" i="8"/>
  <c r="F17" i="8" s="1"/>
  <c r="D20" i="6"/>
  <c r="C20" i="6"/>
  <c r="C15" i="6"/>
  <c r="F15" i="6" s="1"/>
  <c r="C14" i="6"/>
  <c r="D20" i="5"/>
  <c r="C20" i="5"/>
  <c r="C15" i="5"/>
  <c r="F15" i="5" s="1"/>
  <c r="C14" i="5"/>
  <c r="F14" i="5" s="1"/>
  <c r="P17" i="8" l="1"/>
  <c r="G19" i="8"/>
  <c r="G20" i="8" s="1"/>
  <c r="G21" i="8" s="1"/>
  <c r="G15" i="8"/>
  <c r="F14" i="6"/>
  <c r="F16" i="6"/>
  <c r="F16" i="5"/>
  <c r="F17" i="5" s="1"/>
  <c r="D3" i="8" l="1"/>
  <c r="F3" i="8" s="1"/>
  <c r="Q19" i="8"/>
  <c r="Q20" i="8" s="1"/>
  <c r="Q21" i="8" s="1"/>
  <c r="Q15" i="8"/>
  <c r="F17" i="6"/>
  <c r="G15" i="5"/>
  <c r="G19" i="5"/>
  <c r="G20" i="5" s="1"/>
  <c r="G21" i="5" s="1"/>
  <c r="D3" i="5" s="1"/>
  <c r="F3" i="5" s="1"/>
  <c r="N3" i="8" l="1"/>
  <c r="P3" i="8"/>
  <c r="I4" i="8" s="1"/>
  <c r="I5" i="8" s="1"/>
  <c r="I7" i="8" s="1"/>
  <c r="G15" i="6"/>
  <c r="G19" i="6"/>
  <c r="G20" i="6" s="1"/>
  <c r="G21" i="6" s="1"/>
  <c r="J5" i="5"/>
  <c r="D3" i="6" l="1"/>
  <c r="F3" i="6" l="1"/>
  <c r="J5" i="6"/>
  <c r="C15" i="1" l="1"/>
  <c r="C14" i="1"/>
  <c r="D20" i="1"/>
  <c r="C20" i="1"/>
  <c r="F15" i="1" l="1"/>
  <c r="F14" i="1" l="1"/>
  <c r="F16" i="1"/>
  <c r="F17" i="1" l="1"/>
  <c r="G15" i="1" l="1"/>
  <c r="G19" i="1"/>
  <c r="G20" i="1" s="1"/>
  <c r="G21" i="1" s="1"/>
  <c r="D3" i="1" s="1"/>
  <c r="J5" i="1" l="1"/>
  <c r="F3" i="1" l="1"/>
</calcChain>
</file>

<file path=xl/sharedStrings.xml><?xml version="1.0" encoding="utf-8"?>
<sst xmlns="http://schemas.openxmlformats.org/spreadsheetml/2006/main" count="213" uniqueCount="46">
  <si>
    <t>공격력</t>
    <phoneticPr fontId="3" type="noConversion"/>
  </si>
  <si>
    <t>추가피해</t>
    <phoneticPr fontId="3" type="noConversion"/>
  </si>
  <si>
    <t>공격력 제한 해제</t>
    <phoneticPr fontId="3" type="noConversion"/>
  </si>
  <si>
    <t>밸런스</t>
    <phoneticPr fontId="3" type="noConversion"/>
  </si>
  <si>
    <t>크리티컬</t>
    <phoneticPr fontId="3" type="noConversion"/>
  </si>
  <si>
    <t>6종</t>
    <phoneticPr fontId="3" type="noConversion"/>
  </si>
  <si>
    <t>듀라한</t>
    <phoneticPr fontId="3" type="noConversion"/>
  </si>
  <si>
    <t>에스 시더</t>
    <phoneticPr fontId="3" type="noConversion"/>
  </si>
  <si>
    <t>아르카나</t>
    <phoneticPr fontId="3" type="noConversion"/>
  </si>
  <si>
    <t>루파키투스</t>
    <phoneticPr fontId="3" type="noConversion"/>
  </si>
  <si>
    <t>클레르</t>
    <phoneticPr fontId="3" type="noConversion"/>
  </si>
  <si>
    <t>엘쿨루스</t>
    <phoneticPr fontId="3" type="noConversion"/>
  </si>
  <si>
    <t>마하</t>
    <phoneticPr fontId="3" type="noConversion"/>
  </si>
  <si>
    <t>아가레스</t>
    <phoneticPr fontId="3" type="noConversion"/>
  </si>
  <si>
    <t>팔라라</t>
    <phoneticPr fontId="3" type="noConversion"/>
  </si>
  <si>
    <t>스페셜 던전</t>
    <phoneticPr fontId="3" type="noConversion"/>
  </si>
  <si>
    <t>플레이어수치</t>
    <phoneticPr fontId="3" type="noConversion"/>
  </si>
  <si>
    <t>이름</t>
    <phoneticPr fontId="3" type="noConversion"/>
  </si>
  <si>
    <t>크리티컬 저항</t>
    <phoneticPr fontId="3" type="noConversion"/>
  </si>
  <si>
    <t>스킬배율</t>
    <phoneticPr fontId="3" type="noConversion"/>
  </si>
  <si>
    <t>평균대미지</t>
    <phoneticPr fontId="3" type="noConversion"/>
  </si>
  <si>
    <t>몬스터수치</t>
    <phoneticPr fontId="3" type="noConversion"/>
  </si>
  <si>
    <t>대상 보스</t>
    <phoneticPr fontId="3" type="noConversion"/>
  </si>
  <si>
    <t>크리티컬 저항</t>
    <phoneticPr fontId="3" type="noConversion"/>
  </si>
  <si>
    <t>실수치</t>
    <phoneticPr fontId="3" type="noConversion"/>
  </si>
  <si>
    <t>실 대미지 기대값(크리 포함)</t>
    <phoneticPr fontId="3" type="noConversion"/>
  </si>
  <si>
    <t>배율 전 대미지(크리 미포함)</t>
    <phoneticPr fontId="3" type="noConversion"/>
  </si>
  <si>
    <t>공해제</t>
    <phoneticPr fontId="3" type="noConversion"/>
  </si>
  <si>
    <t>사용자 지정 수치</t>
    <phoneticPr fontId="3" type="noConversion"/>
  </si>
  <si>
    <t>크리티컬 저항</t>
    <phoneticPr fontId="3" type="noConversion"/>
  </si>
  <si>
    <t>사용자 지정</t>
    <phoneticPr fontId="3" type="noConversion"/>
  </si>
  <si>
    <t>네반</t>
    <phoneticPr fontId="3" type="noConversion"/>
  </si>
  <si>
    <t>발로르</t>
    <phoneticPr fontId="3" type="noConversion"/>
  </si>
  <si>
    <t>[헬] 네반</t>
    <phoneticPr fontId="3" type="noConversion"/>
  </si>
  <si>
    <t>[헬] 발로르</t>
    <phoneticPr fontId="3" type="noConversion"/>
  </si>
  <si>
    <t>공격력</t>
    <phoneticPr fontId="3" type="noConversion"/>
  </si>
  <si>
    <t>추가피해배율</t>
    <phoneticPr fontId="3" type="noConversion"/>
  </si>
  <si>
    <t>방어력</t>
    <phoneticPr fontId="3" type="noConversion"/>
  </si>
  <si>
    <t>방어력</t>
    <phoneticPr fontId="3" type="noConversion"/>
  </si>
  <si>
    <t>x</t>
    <phoneticPr fontId="3" type="noConversion"/>
  </si>
  <si>
    <t>f(x)</t>
    <phoneticPr fontId="3" type="noConversion"/>
  </si>
  <si>
    <t>기본 대미지</t>
    <phoneticPr fontId="3" type="noConversion"/>
  </si>
  <si>
    <t>추가피해배율</t>
    <phoneticPr fontId="3" type="noConversion"/>
  </si>
  <si>
    <t>팔라라</t>
  </si>
  <si>
    <t>방어력</t>
    <phoneticPr fontId="3" type="noConversion"/>
  </si>
  <si>
    <t>방어력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</si>
</sst>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4" borderId="2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2" borderId="1" xfId="1" applyFill="1">
      <alignment vertical="center"/>
    </xf>
    <xf numFmtId="0" fontId="6" fillId="0" borderId="0" xfId="0" applyFont="1">
      <alignment vertical="center"/>
    </xf>
    <xf numFmtId="0" fontId="1" fillId="5" borderId="2" xfId="1" applyFill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3" borderId="2" xfId="0" applyFill="1" applyBorder="1">
      <alignment vertical="center"/>
    </xf>
    <xf numFmtId="0" fontId="1" fillId="0" borderId="0" xfId="1" applyFill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0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" fillId="0" borderId="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3" borderId="3" xfId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1" fillId="0" borderId="3" xfId="1" applyNumberFormat="1" applyFill="1" applyBorder="1" applyAlignment="1">
      <alignment horizontal="center" vertical="center"/>
    </xf>
    <xf numFmtId="176" fontId="1" fillId="0" borderId="2" xfId="1" applyNumberFormat="1" applyFill="1" applyBorder="1" applyAlignment="1">
      <alignment horizontal="center" vertical="center"/>
    </xf>
    <xf numFmtId="177" fontId="1" fillId="0" borderId="2" xfId="1" applyNumberFormat="1" applyFill="1" applyBorder="1" applyAlignment="1">
      <alignment horizontal="center" vertical="center"/>
    </xf>
    <xf numFmtId="176" fontId="1" fillId="2" borderId="1" xfId="1" applyNumberFormat="1" applyFill="1">
      <alignment vertical="center"/>
    </xf>
  </cellXfs>
  <cellStyles count="2">
    <cellStyle name="요약" xfId="1" builtinId="2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9"/>
  <sheetViews>
    <sheetView workbookViewId="0">
      <selection activeCell="F3" sqref="F3:G8"/>
    </sheetView>
  </sheetViews>
  <sheetFormatPr defaultRowHeight="16.5" x14ac:dyDescent="0.3"/>
  <cols>
    <col min="2" max="2" width="16.5" bestFit="1" customWidth="1"/>
    <col min="3" max="3" width="13" bestFit="1" customWidth="1"/>
    <col min="4" max="4" width="13.125" customWidth="1"/>
    <col min="5" max="5" width="14" customWidth="1"/>
    <col min="6" max="6" width="11.625" bestFit="1" customWidth="1"/>
    <col min="7" max="7" width="20" customWidth="1"/>
    <col min="8" max="8" width="9.375" customWidth="1"/>
    <col min="10" max="10" width="11" bestFit="1" customWidth="1"/>
    <col min="13" max="13" width="20.5" bestFit="1" customWidth="1"/>
    <col min="14" max="14" width="22.625" bestFit="1" customWidth="1"/>
  </cols>
  <sheetData>
    <row r="2" spans="2:15" x14ac:dyDescent="0.3">
      <c r="B2" s="24"/>
      <c r="C2" s="24" t="s">
        <v>16</v>
      </c>
      <c r="D2" s="28" t="s">
        <v>26</v>
      </c>
      <c r="E2" s="26"/>
      <c r="F2" s="26" t="s">
        <v>25</v>
      </c>
      <c r="G2" s="26"/>
    </row>
    <row r="3" spans="2:15" x14ac:dyDescent="0.3">
      <c r="B3" s="23" t="s">
        <v>22</v>
      </c>
      <c r="C3" s="5" t="s">
        <v>43</v>
      </c>
      <c r="D3" s="35">
        <f>(G21+G15*C5)*(C7+100)/200</f>
        <v>58426.939976111265</v>
      </c>
      <c r="E3" s="36"/>
      <c r="F3" s="36">
        <f>D3*((1.95*F15)/100+(1*100-F15)/100)</f>
        <v>86179.736464764123</v>
      </c>
      <c r="G3" s="36"/>
      <c r="N3" s="7"/>
    </row>
    <row r="4" spans="2:15" ht="17.25" thickBot="1" x14ac:dyDescent="0.35">
      <c r="B4" s="23" t="s">
        <v>0</v>
      </c>
      <c r="C4" s="1">
        <v>42000</v>
      </c>
      <c r="D4" s="35"/>
      <c r="E4" s="36"/>
      <c r="F4" s="36"/>
      <c r="G4" s="36"/>
      <c r="I4" s="3" t="s">
        <v>19</v>
      </c>
      <c r="J4" s="3" t="s">
        <v>20</v>
      </c>
    </row>
    <row r="5" spans="2:15" ht="18" thickTop="1" thickBot="1" x14ac:dyDescent="0.35">
      <c r="B5" s="23" t="s">
        <v>1</v>
      </c>
      <c r="C5" s="1">
        <v>6000</v>
      </c>
      <c r="D5" s="35"/>
      <c r="E5" s="36"/>
      <c r="F5" s="36"/>
      <c r="G5" s="36"/>
      <c r="I5" s="3"/>
      <c r="J5" s="38">
        <f>I5*D3</f>
        <v>0</v>
      </c>
    </row>
    <row r="6" spans="2:15" ht="17.25" thickTop="1" x14ac:dyDescent="0.3">
      <c r="B6" s="23" t="s">
        <v>2</v>
      </c>
      <c r="C6" s="1">
        <v>3350</v>
      </c>
      <c r="D6" s="35"/>
      <c r="E6" s="36"/>
      <c r="F6" s="36"/>
      <c r="G6" s="36"/>
    </row>
    <row r="7" spans="2:15" x14ac:dyDescent="0.3">
      <c r="B7" s="23" t="s">
        <v>3</v>
      </c>
      <c r="C7" s="1">
        <v>90</v>
      </c>
      <c r="D7" s="35"/>
      <c r="E7" s="36"/>
      <c r="F7" s="36"/>
      <c r="G7" s="36"/>
    </row>
    <row r="8" spans="2:15" x14ac:dyDescent="0.3">
      <c r="B8" s="23" t="s">
        <v>4</v>
      </c>
      <c r="C8" s="1">
        <v>182</v>
      </c>
      <c r="D8" s="35"/>
      <c r="E8" s="36"/>
      <c r="F8" s="36"/>
      <c r="G8" s="36"/>
    </row>
    <row r="10" spans="2:15" x14ac:dyDescent="0.3">
      <c r="B10" s="9"/>
      <c r="C10" s="9" t="s">
        <v>38</v>
      </c>
      <c r="D10" s="9" t="s">
        <v>29</v>
      </c>
    </row>
    <row r="11" spans="2:15" x14ac:dyDescent="0.3">
      <c r="B11" s="16" t="s">
        <v>28</v>
      </c>
      <c r="C11" s="17">
        <v>250000</v>
      </c>
      <c r="D11" s="17">
        <v>135</v>
      </c>
      <c r="E11" s="8"/>
      <c r="F11" s="8"/>
      <c r="G11" s="8"/>
      <c r="H11" s="8"/>
      <c r="I11" s="8"/>
      <c r="J11" s="8"/>
      <c r="K11" s="8"/>
      <c r="L11" s="8"/>
      <c r="M11" s="8"/>
    </row>
    <row r="12" spans="2:15" x14ac:dyDescent="0.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8"/>
      <c r="M12" s="8"/>
      <c r="N12" s="4"/>
    </row>
    <row r="13" spans="2:15" x14ac:dyDescent="0.3">
      <c r="B13" s="2"/>
      <c r="C13" s="2" t="s">
        <v>21</v>
      </c>
      <c r="D13" s="2"/>
      <c r="E13" s="2"/>
      <c r="F13" s="2" t="s">
        <v>24</v>
      </c>
      <c r="G13" s="2"/>
      <c r="H13" s="2"/>
      <c r="I13" s="6"/>
      <c r="J13" s="2"/>
      <c r="K13" s="2"/>
      <c r="L13" s="2"/>
      <c r="M13" s="2"/>
      <c r="N13" s="18"/>
    </row>
    <row r="14" spans="2:15" x14ac:dyDescent="0.3">
      <c r="B14" s="2" t="s">
        <v>44</v>
      </c>
      <c r="C14" s="2">
        <f>VLOOKUP(C3,B19:D35,2,FALSE)</f>
        <v>28500</v>
      </c>
      <c r="D14" s="2"/>
      <c r="E14" s="2"/>
      <c r="F14" s="2">
        <f>MAX(MIN(10000,C4-(C14-10000)),0)</f>
        <v>10000</v>
      </c>
      <c r="G14" s="2" t="s">
        <v>42</v>
      </c>
      <c r="H14" s="6"/>
      <c r="I14" s="6"/>
      <c r="J14" s="2"/>
      <c r="K14" s="2"/>
      <c r="L14" s="2"/>
      <c r="M14" s="2"/>
      <c r="N14" s="18"/>
    </row>
    <row r="15" spans="2:15" x14ac:dyDescent="0.3">
      <c r="B15" s="2" t="s">
        <v>23</v>
      </c>
      <c r="C15" s="2">
        <f>VLOOKUP(C3,B19:D35,3,FALSE)</f>
        <v>132</v>
      </c>
      <c r="D15" s="2"/>
      <c r="E15" s="2"/>
      <c r="F15" s="2">
        <f>MAX(MIN(50,C8-C15),3)</f>
        <v>50</v>
      </c>
      <c r="G15" s="33">
        <f>MAX(1.875,IF(F17&gt;10000, 6.25 + (F17-10000)/2400,F17/10000*6.25))</f>
        <v>7.645833333333333</v>
      </c>
      <c r="H15" s="6"/>
      <c r="I15" s="6"/>
      <c r="J15" s="2"/>
      <c r="K15" s="2"/>
      <c r="L15" s="2"/>
      <c r="M15" s="2"/>
      <c r="N15" s="7"/>
      <c r="O15" s="4"/>
    </row>
    <row r="16" spans="2:15" x14ac:dyDescent="0.3">
      <c r="B16" s="2" t="s">
        <v>27</v>
      </c>
      <c r="C16" s="2"/>
      <c r="D16" s="2"/>
      <c r="E16" s="2"/>
      <c r="F16" s="2">
        <f>MIN(MAX(C4-C14,0),C6)</f>
        <v>3350</v>
      </c>
      <c r="G16" s="2"/>
      <c r="H16" s="2"/>
      <c r="I16" s="6"/>
      <c r="J16" s="2"/>
      <c r="K16" s="2"/>
      <c r="L16" s="2"/>
      <c r="M16" s="2"/>
      <c r="N16" s="7"/>
      <c r="O16" s="4"/>
    </row>
    <row r="17" spans="2:15" x14ac:dyDescent="0.3">
      <c r="B17" s="2"/>
      <c r="C17" s="2"/>
      <c r="D17" s="2"/>
      <c r="E17" s="2" t="s">
        <v>35</v>
      </c>
      <c r="F17" s="2">
        <f>F14+F16</f>
        <v>13350</v>
      </c>
      <c r="G17" s="2"/>
      <c r="H17" s="2"/>
      <c r="I17" s="6"/>
      <c r="J17" s="2"/>
      <c r="K17" s="2"/>
      <c r="L17" s="2"/>
      <c r="M17" s="2"/>
      <c r="N17" s="7"/>
      <c r="O17" s="4"/>
    </row>
    <row r="18" spans="2:15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7"/>
      <c r="O18" s="4"/>
    </row>
    <row r="19" spans="2:15" x14ac:dyDescent="0.3">
      <c r="B19" s="34" t="s">
        <v>17</v>
      </c>
      <c r="C19" s="34" t="s">
        <v>37</v>
      </c>
      <c r="D19" s="34" t="s">
        <v>18</v>
      </c>
      <c r="E19" s="2"/>
      <c r="F19" s="2" t="s">
        <v>39</v>
      </c>
      <c r="G19" s="2">
        <f>(F17+900)/(C14+900)</f>
        <v>0.48469387755102039</v>
      </c>
      <c r="H19" s="2"/>
      <c r="I19" s="2"/>
      <c r="J19" s="2"/>
      <c r="K19" s="2"/>
      <c r="L19" s="2"/>
      <c r="M19" s="2"/>
      <c r="N19" s="7"/>
      <c r="O19" s="4"/>
    </row>
    <row r="20" spans="2:15" x14ac:dyDescent="0.3">
      <c r="B20" s="2" t="s">
        <v>30</v>
      </c>
      <c r="C20" s="2">
        <f>C11</f>
        <v>250000</v>
      </c>
      <c r="D20" s="2">
        <f>D11</f>
        <v>135</v>
      </c>
      <c r="E20" s="2"/>
      <c r="F20" s="2" t="s">
        <v>40</v>
      </c>
      <c r="G20" s="2">
        <f xml:space="preserve"> 0.1856 + 0.5525 *G19 + 0.4214 * G19 ^ 2 - 0.3094 * G19 ^ 3 + 0.3643 *G19^ 4 - 0.2144 * G19 ^ 5</f>
        <v>0.53153204354139905</v>
      </c>
      <c r="H20" s="2"/>
      <c r="I20" s="2"/>
      <c r="J20" s="2"/>
      <c r="K20" s="2"/>
      <c r="L20" s="2"/>
      <c r="M20" s="2"/>
      <c r="N20" s="7"/>
      <c r="O20" s="4"/>
    </row>
    <row r="21" spans="2:15" x14ac:dyDescent="0.3">
      <c r="B21" s="2" t="s">
        <v>5</v>
      </c>
      <c r="C21" s="2">
        <v>13000</v>
      </c>
      <c r="D21" s="2">
        <v>80</v>
      </c>
      <c r="E21" s="2"/>
      <c r="F21" s="2" t="s">
        <v>41</v>
      </c>
      <c r="G21" s="2">
        <f>(C14+900)*G20</f>
        <v>15627.042080117131</v>
      </c>
      <c r="H21" s="2"/>
      <c r="I21" s="2"/>
      <c r="J21" s="2"/>
      <c r="K21" s="2"/>
      <c r="L21" s="2"/>
      <c r="M21" s="2"/>
      <c r="N21" s="7"/>
      <c r="O21" s="4"/>
    </row>
    <row r="22" spans="2:15" x14ac:dyDescent="0.3">
      <c r="B22" s="2" t="s">
        <v>6</v>
      </c>
      <c r="C22" s="2">
        <v>18500</v>
      </c>
      <c r="D22" s="2">
        <v>105</v>
      </c>
      <c r="E22" s="2"/>
      <c r="F22" s="2"/>
      <c r="G22" s="2"/>
      <c r="H22" s="2"/>
      <c r="I22" s="2"/>
      <c r="J22" s="2"/>
      <c r="K22" s="2"/>
      <c r="L22" s="2"/>
      <c r="M22" s="2"/>
      <c r="N22" s="7"/>
      <c r="O22" s="4"/>
    </row>
    <row r="23" spans="2:15" x14ac:dyDescent="0.3">
      <c r="B23" s="2" t="s">
        <v>7</v>
      </c>
      <c r="C23" s="2">
        <v>20500</v>
      </c>
      <c r="D23" s="2">
        <v>105</v>
      </c>
      <c r="E23" s="2"/>
      <c r="F23" s="2"/>
      <c r="G23" s="2"/>
      <c r="H23" s="2"/>
      <c r="I23" s="2"/>
      <c r="J23" s="2"/>
      <c r="K23" s="2"/>
      <c r="L23" s="2"/>
      <c r="M23" s="2"/>
      <c r="N23" s="7"/>
      <c r="O23" s="4"/>
    </row>
    <row r="24" spans="2:15" x14ac:dyDescent="0.3">
      <c r="B24" s="2" t="s">
        <v>8</v>
      </c>
      <c r="C24" s="2">
        <v>20500</v>
      </c>
      <c r="D24" s="2">
        <v>108</v>
      </c>
      <c r="E24" s="2"/>
      <c r="F24" s="2"/>
      <c r="G24" s="2"/>
      <c r="H24" s="2"/>
      <c r="I24" s="2"/>
      <c r="J24" s="2"/>
      <c r="K24" s="2"/>
      <c r="L24" s="2"/>
      <c r="M24" s="2"/>
      <c r="N24" s="7"/>
      <c r="O24" s="4"/>
    </row>
    <row r="25" spans="2:15" x14ac:dyDescent="0.3">
      <c r="B25" s="2" t="s">
        <v>9</v>
      </c>
      <c r="C25" s="2">
        <v>21300</v>
      </c>
      <c r="D25" s="2">
        <v>114</v>
      </c>
      <c r="E25" s="2"/>
      <c r="F25" s="2"/>
      <c r="G25" s="2"/>
      <c r="H25" s="2"/>
      <c r="I25" s="2"/>
      <c r="J25" s="2"/>
      <c r="K25" s="2"/>
      <c r="L25" s="2"/>
      <c r="M25" s="2"/>
      <c r="N25" s="7"/>
      <c r="O25" s="4"/>
    </row>
    <row r="26" spans="2:15" x14ac:dyDescent="0.3">
      <c r="B26" s="2" t="s">
        <v>10</v>
      </c>
      <c r="C26" s="2">
        <v>24000</v>
      </c>
      <c r="D26" s="2">
        <v>125</v>
      </c>
      <c r="E26" s="2"/>
      <c r="F26" s="2"/>
      <c r="G26" s="2"/>
      <c r="H26" s="2"/>
      <c r="I26" s="2"/>
      <c r="J26" s="2"/>
      <c r="K26" s="2"/>
      <c r="L26" s="2"/>
      <c r="M26" s="2"/>
      <c r="N26" s="7"/>
      <c r="O26" s="4"/>
    </row>
    <row r="27" spans="2:15" x14ac:dyDescent="0.3">
      <c r="B27" s="2" t="s">
        <v>11</v>
      </c>
      <c r="C27" s="2">
        <v>26000</v>
      </c>
      <c r="D27" s="2">
        <v>127</v>
      </c>
      <c r="E27" s="2"/>
      <c r="F27" s="2"/>
      <c r="G27" s="2"/>
      <c r="H27" s="2"/>
      <c r="I27" s="2"/>
      <c r="J27" s="2"/>
      <c r="K27" s="2"/>
      <c r="L27" s="2"/>
      <c r="M27" s="2"/>
      <c r="N27" s="7"/>
      <c r="O27" s="4"/>
    </row>
    <row r="28" spans="2:15" x14ac:dyDescent="0.3">
      <c r="B28" s="2" t="s">
        <v>12</v>
      </c>
      <c r="C28" s="2">
        <v>27000</v>
      </c>
      <c r="D28" s="2">
        <v>130</v>
      </c>
      <c r="E28" s="2"/>
      <c r="F28" s="2"/>
      <c r="G28" s="2"/>
      <c r="H28" s="2"/>
      <c r="I28" s="2"/>
      <c r="J28" s="2"/>
      <c r="K28" s="2"/>
      <c r="L28" s="2"/>
      <c r="M28" s="2"/>
      <c r="N28" s="7"/>
      <c r="O28" s="4"/>
    </row>
    <row r="29" spans="2:15" x14ac:dyDescent="0.3">
      <c r="B29" s="2" t="s">
        <v>13</v>
      </c>
      <c r="C29" s="2">
        <v>28000</v>
      </c>
      <c r="D29" s="2">
        <v>131</v>
      </c>
      <c r="E29" s="2"/>
      <c r="F29" s="2"/>
      <c r="G29" s="2"/>
      <c r="H29" s="2"/>
      <c r="I29" s="2"/>
      <c r="J29" s="2"/>
      <c r="K29" s="2"/>
      <c r="L29" s="2"/>
      <c r="M29" s="2"/>
      <c r="N29" s="7"/>
      <c r="O29" s="4"/>
    </row>
    <row r="30" spans="2:15" x14ac:dyDescent="0.3">
      <c r="B30" s="2" t="s">
        <v>14</v>
      </c>
      <c r="C30" s="2">
        <v>28500</v>
      </c>
      <c r="D30" s="2">
        <v>132</v>
      </c>
      <c r="E30" s="2"/>
      <c r="F30" s="2"/>
      <c r="G30" s="2"/>
      <c r="H30" s="2"/>
      <c r="I30" s="2"/>
      <c r="J30" s="2"/>
      <c r="K30" s="2"/>
      <c r="L30" s="2"/>
      <c r="M30" s="2"/>
      <c r="N30" s="7"/>
      <c r="O30" s="4"/>
    </row>
    <row r="31" spans="2:15" x14ac:dyDescent="0.3">
      <c r="B31" s="2" t="s">
        <v>15</v>
      </c>
      <c r="C31" s="2">
        <v>26000</v>
      </c>
      <c r="D31" s="2">
        <v>127</v>
      </c>
      <c r="E31" s="2"/>
      <c r="F31" s="2"/>
      <c r="G31" s="2"/>
      <c r="H31" s="2"/>
      <c r="I31" s="2"/>
      <c r="J31" s="2"/>
      <c r="K31" s="2"/>
      <c r="L31" s="2"/>
      <c r="M31" s="2"/>
      <c r="N31" s="7"/>
      <c r="O31" s="4"/>
    </row>
    <row r="32" spans="2:15" x14ac:dyDescent="0.3">
      <c r="B32" s="2" t="s">
        <v>31</v>
      </c>
      <c r="C32" s="2">
        <v>17000</v>
      </c>
      <c r="D32" s="2">
        <v>90</v>
      </c>
      <c r="E32" s="2"/>
      <c r="F32" s="2"/>
      <c r="G32" s="2"/>
      <c r="H32" s="2"/>
      <c r="I32" s="2"/>
      <c r="J32" s="2"/>
      <c r="K32" s="2"/>
      <c r="L32" s="2"/>
      <c r="M32" s="6"/>
      <c r="N32" s="18"/>
    </row>
    <row r="33" spans="2:14" x14ac:dyDescent="0.3">
      <c r="B33" s="2" t="s">
        <v>32</v>
      </c>
      <c r="C33" s="2">
        <v>23500</v>
      </c>
      <c r="D33" s="2">
        <v>123</v>
      </c>
      <c r="E33" s="2"/>
      <c r="F33" s="2"/>
      <c r="G33" s="2"/>
      <c r="H33" s="2"/>
      <c r="I33" s="2"/>
      <c r="J33" s="2"/>
      <c r="K33" s="2"/>
      <c r="L33" s="2"/>
      <c r="M33" s="6"/>
      <c r="N33" s="18"/>
    </row>
    <row r="34" spans="2:14" x14ac:dyDescent="0.3">
      <c r="B34" s="2" t="s">
        <v>33</v>
      </c>
      <c r="C34" s="2">
        <v>29000</v>
      </c>
      <c r="D34" s="2">
        <v>90</v>
      </c>
      <c r="E34" s="2"/>
      <c r="F34" s="2"/>
      <c r="G34" s="2"/>
      <c r="H34" s="2"/>
      <c r="I34" s="2"/>
      <c r="J34" s="2"/>
      <c r="K34" s="2"/>
      <c r="L34" s="2"/>
      <c r="M34" s="6"/>
      <c r="N34" s="4"/>
    </row>
    <row r="35" spans="2:14" x14ac:dyDescent="0.3">
      <c r="B35" s="2" t="s">
        <v>34</v>
      </c>
      <c r="C35" s="2">
        <v>29000</v>
      </c>
      <c r="D35" s="2">
        <v>123</v>
      </c>
      <c r="E35" s="2"/>
      <c r="F35" s="2"/>
      <c r="G35" s="2"/>
      <c r="H35" s="2"/>
      <c r="I35" s="2"/>
      <c r="J35" s="2"/>
      <c r="K35" s="6"/>
      <c r="L35" s="6"/>
      <c r="M35" s="6"/>
      <c r="N35" s="4"/>
    </row>
    <row r="36" spans="2:14" x14ac:dyDescent="0.3">
      <c r="B36" s="2"/>
      <c r="C36" s="2"/>
      <c r="D36" s="2"/>
      <c r="E36" s="2"/>
      <c r="F36" s="2"/>
      <c r="G36" s="2"/>
      <c r="H36" s="2"/>
      <c r="I36" s="2"/>
      <c r="J36" s="2"/>
      <c r="K36" s="6"/>
      <c r="L36" s="6"/>
      <c r="M36" s="6"/>
      <c r="N36" s="4"/>
    </row>
    <row r="37" spans="2:14" x14ac:dyDescent="0.3">
      <c r="B37" s="2"/>
      <c r="C37" s="2"/>
      <c r="D37" s="2"/>
      <c r="E37" s="2"/>
      <c r="F37" s="2"/>
      <c r="G37" s="2"/>
      <c r="H37" s="2"/>
      <c r="I37" s="2"/>
      <c r="J37" s="2"/>
      <c r="K37" s="6"/>
      <c r="L37" s="6"/>
      <c r="M37" s="6"/>
      <c r="N37" s="4"/>
    </row>
    <row r="38" spans="2:14" x14ac:dyDescent="0.3">
      <c r="B38" s="2"/>
      <c r="C38" s="2"/>
      <c r="D38" s="2"/>
      <c r="E38" s="2"/>
      <c r="F38" s="2"/>
      <c r="G38" s="2"/>
      <c r="H38" s="2"/>
      <c r="I38" s="2"/>
      <c r="J38" s="2"/>
      <c r="K38" s="6"/>
      <c r="L38" s="6"/>
      <c r="M38" s="6"/>
      <c r="N38" s="4"/>
    </row>
    <row r="39" spans="2:14" x14ac:dyDescent="0.3">
      <c r="B39" s="2"/>
      <c r="C39" s="2"/>
      <c r="D39" s="2"/>
      <c r="E39" s="2"/>
      <c r="F39" s="2"/>
      <c r="G39" s="2"/>
      <c r="H39" s="2"/>
      <c r="I39" s="2"/>
      <c r="J39" s="2"/>
      <c r="K39" s="6"/>
      <c r="L39" s="6"/>
      <c r="M39" s="6"/>
      <c r="N39" s="4"/>
    </row>
    <row r="40" spans="2:14" x14ac:dyDescent="0.3">
      <c r="B40" s="2"/>
      <c r="C40" s="2"/>
      <c r="D40" s="2"/>
      <c r="E40" s="2"/>
      <c r="F40" s="2"/>
      <c r="G40" s="2"/>
      <c r="H40" s="2"/>
      <c r="I40" s="2"/>
      <c r="J40" s="2"/>
      <c r="K40" s="6"/>
      <c r="L40" s="6"/>
      <c r="M40" s="6"/>
      <c r="N40" s="4"/>
    </row>
    <row r="41" spans="2:14" x14ac:dyDescent="0.3">
      <c r="B41" s="2"/>
      <c r="C41" s="2"/>
      <c r="D41" s="2"/>
      <c r="E41" s="2"/>
      <c r="F41" s="2"/>
      <c r="G41" s="2"/>
      <c r="H41" s="2"/>
      <c r="I41" s="2"/>
      <c r="J41" s="2"/>
      <c r="K41" s="6"/>
      <c r="L41" s="6"/>
      <c r="M41" s="6"/>
      <c r="N41" s="4"/>
    </row>
    <row r="42" spans="2:14" x14ac:dyDescent="0.3">
      <c r="B42" s="2"/>
      <c r="C42" s="2"/>
      <c r="D42" s="2"/>
      <c r="E42" s="2"/>
      <c r="F42" s="2"/>
      <c r="G42" s="2"/>
      <c r="H42" s="2"/>
      <c r="I42" s="2"/>
      <c r="J42" s="2"/>
      <c r="K42" s="6"/>
      <c r="L42" s="6"/>
      <c r="M42" s="6"/>
      <c r="N42" s="4"/>
    </row>
    <row r="43" spans="2:14" x14ac:dyDescent="0.3">
      <c r="B43" s="2"/>
      <c r="C43" s="2"/>
      <c r="D43" s="2"/>
      <c r="E43" s="2"/>
      <c r="F43" s="2"/>
      <c r="G43" s="2"/>
      <c r="H43" s="2"/>
      <c r="I43" s="2"/>
      <c r="J43" s="2"/>
      <c r="K43" s="6"/>
      <c r="L43" s="6"/>
      <c r="M43" s="6"/>
      <c r="N43" s="4"/>
    </row>
    <row r="44" spans="2:14" x14ac:dyDescent="0.3">
      <c r="B44" s="2"/>
      <c r="C44" s="2"/>
      <c r="D44" s="2"/>
      <c r="E44" s="2"/>
      <c r="F44" s="2"/>
      <c r="G44" s="2"/>
      <c r="H44" s="2"/>
      <c r="I44" s="2"/>
      <c r="J44" s="2"/>
      <c r="K44" s="6"/>
      <c r="L44" s="6"/>
      <c r="M44" s="6"/>
      <c r="N44" s="4"/>
    </row>
    <row r="45" spans="2:14" x14ac:dyDescent="0.3">
      <c r="B45" s="2"/>
      <c r="C45" s="2"/>
      <c r="D45" s="2"/>
      <c r="E45" s="2"/>
      <c r="F45" s="2"/>
      <c r="G45" s="2"/>
      <c r="H45" s="2"/>
      <c r="I45" s="2"/>
      <c r="J45" s="2"/>
      <c r="K45" s="6"/>
      <c r="L45" s="6"/>
      <c r="M45" s="6"/>
      <c r="N45" s="4"/>
    </row>
    <row r="46" spans="2:14" x14ac:dyDescent="0.3">
      <c r="B46" s="2"/>
      <c r="C46" s="2"/>
      <c r="D46" s="2"/>
      <c r="E46" s="2"/>
      <c r="F46" s="2"/>
      <c r="G46" s="2"/>
      <c r="H46" s="2"/>
      <c r="I46" s="2"/>
      <c r="J46" s="2"/>
      <c r="K46" s="6"/>
      <c r="L46" s="6"/>
      <c r="M46" s="6"/>
      <c r="N46" s="4"/>
    </row>
    <row r="47" spans="2:14" x14ac:dyDescent="0.3">
      <c r="B47" s="2"/>
      <c r="C47" s="2"/>
      <c r="D47" s="2"/>
      <c r="E47" s="2"/>
      <c r="F47" s="2"/>
      <c r="G47" s="2"/>
      <c r="H47" s="2"/>
      <c r="I47" s="2"/>
      <c r="J47" s="2"/>
      <c r="K47" s="6"/>
      <c r="L47" s="6"/>
      <c r="M47" s="6"/>
      <c r="N47" s="4"/>
    </row>
    <row r="48" spans="2:14" x14ac:dyDescent="0.3">
      <c r="B48" s="2"/>
      <c r="C48" s="2"/>
      <c r="D48" s="2"/>
      <c r="E48" s="2"/>
      <c r="F48" s="2"/>
      <c r="G48" s="2"/>
      <c r="H48" s="2"/>
      <c r="I48" s="2"/>
      <c r="J48" s="2"/>
      <c r="K48" s="6"/>
      <c r="L48" s="6"/>
      <c r="M48" s="6"/>
      <c r="N48" s="4"/>
    </row>
    <row r="49" spans="2:14" x14ac:dyDescent="0.3">
      <c r="B49" s="2"/>
      <c r="C49" s="2"/>
      <c r="D49" s="2"/>
      <c r="E49" s="2"/>
      <c r="F49" s="2"/>
      <c r="G49" s="2"/>
      <c r="H49" s="2"/>
      <c r="I49" s="2"/>
      <c r="J49" s="2"/>
      <c r="K49" s="6"/>
      <c r="L49" s="6"/>
      <c r="M49" s="6"/>
      <c r="N49" s="4"/>
    </row>
    <row r="50" spans="2:14" x14ac:dyDescent="0.3">
      <c r="B50" s="20"/>
      <c r="C50" s="20"/>
      <c r="D50" s="20"/>
      <c r="E50" s="20"/>
      <c r="F50" s="20"/>
      <c r="G50" s="20"/>
      <c r="H50" s="20"/>
      <c r="I50" s="20"/>
      <c r="J50" s="20"/>
      <c r="K50" s="4"/>
      <c r="L50" s="4"/>
      <c r="M50" s="4"/>
      <c r="N50" s="4"/>
    </row>
    <row r="51" spans="2:14" x14ac:dyDescent="0.3">
      <c r="B51" s="20"/>
      <c r="C51" s="20"/>
      <c r="D51" s="20"/>
      <c r="E51" s="20"/>
      <c r="F51" s="20"/>
      <c r="G51" s="20"/>
      <c r="H51" s="20"/>
      <c r="I51" s="20"/>
      <c r="J51" s="20"/>
      <c r="K51" s="4"/>
      <c r="L51" s="4"/>
      <c r="M51" s="4"/>
      <c r="N51" s="4"/>
    </row>
    <row r="52" spans="2:14" x14ac:dyDescent="0.3">
      <c r="B52" s="6"/>
      <c r="C52" s="6"/>
      <c r="D52" s="6"/>
      <c r="E52" s="6"/>
      <c r="F52" s="6"/>
      <c r="G52" s="6"/>
      <c r="H52" s="6"/>
      <c r="I52" s="4"/>
      <c r="J52" s="4"/>
      <c r="K52" s="4"/>
      <c r="L52" s="4"/>
      <c r="M52" s="4"/>
      <c r="N52" s="4"/>
    </row>
    <row r="53" spans="2:14" x14ac:dyDescent="0.3">
      <c r="B53" s="6"/>
      <c r="C53" s="6"/>
      <c r="D53" s="6"/>
      <c r="E53" s="6"/>
      <c r="F53" s="6"/>
      <c r="G53" s="6"/>
      <c r="H53" s="6"/>
      <c r="I53" s="4"/>
      <c r="J53" s="4"/>
      <c r="K53" s="4"/>
      <c r="L53" s="4"/>
      <c r="M53" s="4"/>
      <c r="N53" s="4"/>
    </row>
    <row r="54" spans="2:14" x14ac:dyDescent="0.3">
      <c r="B54" s="6"/>
      <c r="C54" s="6"/>
      <c r="D54" s="6"/>
      <c r="E54" s="6"/>
      <c r="F54" s="6"/>
      <c r="G54" s="6"/>
      <c r="H54" s="6"/>
      <c r="I54" s="4"/>
      <c r="J54" s="4"/>
      <c r="K54" s="4"/>
      <c r="L54" s="4"/>
      <c r="M54" s="4"/>
      <c r="N54" s="4"/>
    </row>
    <row r="55" spans="2:14" x14ac:dyDescent="0.3">
      <c r="B55" s="6"/>
      <c r="C55" s="6"/>
      <c r="D55" s="6"/>
      <c r="E55" s="6"/>
      <c r="F55" s="6"/>
      <c r="G55" s="6"/>
      <c r="H55" s="6"/>
      <c r="I55" s="4"/>
      <c r="J55" s="4"/>
      <c r="K55" s="4"/>
      <c r="L55" s="4"/>
      <c r="M55" s="4"/>
      <c r="N55" s="4"/>
    </row>
    <row r="56" spans="2:14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dataConsolidate/>
  <mergeCells count="4">
    <mergeCell ref="F3:G8"/>
    <mergeCell ref="F2:G2"/>
    <mergeCell ref="D3:E8"/>
    <mergeCell ref="D2:E2"/>
  </mergeCells>
  <phoneticPr fontId="3" type="noConversion"/>
  <dataValidations count="1">
    <dataValidation type="list" allowBlank="1" showInputMessage="1" showErrorMessage="1" sqref="C3">
      <formula1>$B$20:$B$35</formula1>
    </dataValidation>
  </dataValidations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9"/>
  <sheetViews>
    <sheetView workbookViewId="0">
      <selection activeCell="F3" sqref="F3:G8"/>
    </sheetView>
  </sheetViews>
  <sheetFormatPr defaultRowHeight="16.5" x14ac:dyDescent="0.3"/>
  <cols>
    <col min="2" max="2" width="16.5" bestFit="1" customWidth="1"/>
    <col min="3" max="3" width="13" bestFit="1" customWidth="1"/>
    <col min="4" max="4" width="13.125" customWidth="1"/>
    <col min="5" max="5" width="14" customWidth="1"/>
    <col min="6" max="6" width="11.625" bestFit="1" customWidth="1"/>
    <col min="7" max="7" width="20" customWidth="1"/>
    <col min="8" max="8" width="9.375" customWidth="1"/>
    <col min="10" max="10" width="11" bestFit="1" customWidth="1"/>
    <col min="13" max="13" width="20.5" bestFit="1" customWidth="1"/>
    <col min="14" max="14" width="22.625" bestFit="1" customWidth="1"/>
  </cols>
  <sheetData>
    <row r="2" spans="2:15" x14ac:dyDescent="0.3">
      <c r="B2" s="22"/>
      <c r="C2" s="22" t="s">
        <v>16</v>
      </c>
      <c r="D2" s="26" t="s">
        <v>26</v>
      </c>
      <c r="E2" s="26"/>
      <c r="F2" s="26" t="s">
        <v>25</v>
      </c>
      <c r="G2" s="26"/>
    </row>
    <row r="3" spans="2:15" x14ac:dyDescent="0.3">
      <c r="B3" s="21" t="s">
        <v>22</v>
      </c>
      <c r="C3" s="5" t="s">
        <v>43</v>
      </c>
      <c r="D3" s="36">
        <f>(G21+G15*C5)*(C7+100)/200</f>
        <v>58426.939976111265</v>
      </c>
      <c r="E3" s="36"/>
      <c r="F3" s="36">
        <f>D3*((2.25*F15)/100+(1*100-F15)/100)</f>
        <v>94943.777461180813</v>
      </c>
      <c r="G3" s="36"/>
      <c r="N3" s="7"/>
    </row>
    <row r="4" spans="2:15" ht="17.25" thickBot="1" x14ac:dyDescent="0.35">
      <c r="B4" s="21" t="s">
        <v>0</v>
      </c>
      <c r="C4" s="1">
        <v>42000</v>
      </c>
      <c r="D4" s="36"/>
      <c r="E4" s="36"/>
      <c r="F4" s="36"/>
      <c r="G4" s="36"/>
      <c r="I4" s="3" t="s">
        <v>19</v>
      </c>
      <c r="J4" s="3" t="s">
        <v>20</v>
      </c>
    </row>
    <row r="5" spans="2:15" ht="18" thickTop="1" thickBot="1" x14ac:dyDescent="0.35">
      <c r="B5" s="21" t="s">
        <v>1</v>
      </c>
      <c r="C5" s="1">
        <v>6000</v>
      </c>
      <c r="D5" s="36"/>
      <c r="E5" s="36"/>
      <c r="F5" s="36"/>
      <c r="G5" s="36"/>
      <c r="I5" s="3">
        <v>6.4000000000000001E-2</v>
      </c>
      <c r="J5" s="38">
        <f>I5*D3</f>
        <v>3739.3241584711209</v>
      </c>
    </row>
    <row r="6" spans="2:15" ht="17.25" thickTop="1" x14ac:dyDescent="0.3">
      <c r="B6" s="21" t="s">
        <v>2</v>
      </c>
      <c r="C6" s="1">
        <v>3350</v>
      </c>
      <c r="D6" s="36"/>
      <c r="E6" s="36"/>
      <c r="F6" s="36"/>
      <c r="G6" s="36"/>
    </row>
    <row r="7" spans="2:15" x14ac:dyDescent="0.3">
      <c r="B7" s="21" t="s">
        <v>3</v>
      </c>
      <c r="C7" s="1">
        <v>90</v>
      </c>
      <c r="D7" s="36"/>
      <c r="E7" s="36"/>
      <c r="F7" s="36"/>
      <c r="G7" s="36"/>
    </row>
    <row r="8" spans="2:15" x14ac:dyDescent="0.3">
      <c r="B8" s="21" t="s">
        <v>4</v>
      </c>
      <c r="C8" s="1">
        <v>182</v>
      </c>
      <c r="D8" s="36"/>
      <c r="E8" s="36"/>
      <c r="F8" s="36"/>
      <c r="G8" s="36"/>
    </row>
    <row r="10" spans="2:15" x14ac:dyDescent="0.3">
      <c r="B10" s="9"/>
      <c r="C10" s="9" t="s">
        <v>38</v>
      </c>
      <c r="D10" s="9" t="s">
        <v>18</v>
      </c>
    </row>
    <row r="11" spans="2:15" x14ac:dyDescent="0.3">
      <c r="B11" s="16" t="s">
        <v>28</v>
      </c>
      <c r="C11" s="17">
        <v>40000</v>
      </c>
      <c r="D11" s="17">
        <v>135</v>
      </c>
      <c r="E11" s="8"/>
      <c r="F11" s="8"/>
      <c r="G11" s="8"/>
      <c r="H11" s="8"/>
      <c r="I11" s="8"/>
      <c r="J11" s="8"/>
      <c r="K11" s="8"/>
      <c r="L11" s="8"/>
      <c r="M11" s="8"/>
    </row>
    <row r="12" spans="2:15" x14ac:dyDescent="0.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8"/>
      <c r="M12" s="8"/>
      <c r="N12" s="4"/>
    </row>
    <row r="13" spans="2:15" x14ac:dyDescent="0.3">
      <c r="B13" s="2"/>
      <c r="C13" s="2" t="s">
        <v>21</v>
      </c>
      <c r="D13" s="2"/>
      <c r="E13" s="2"/>
      <c r="F13" s="2" t="s">
        <v>24</v>
      </c>
      <c r="G13" s="2"/>
      <c r="H13" s="2"/>
      <c r="J13" s="20"/>
      <c r="K13" s="20"/>
      <c r="L13" s="7"/>
      <c r="M13" s="7"/>
      <c r="N13" s="18"/>
    </row>
    <row r="14" spans="2:15" x14ac:dyDescent="0.3">
      <c r="B14" s="2" t="s">
        <v>44</v>
      </c>
      <c r="C14" s="2">
        <f>VLOOKUP(C3,B19:D35,2,FALSE)</f>
        <v>28500</v>
      </c>
      <c r="D14" s="2"/>
      <c r="E14" s="2"/>
      <c r="F14" s="2">
        <f>MAX(MIN(10000,C4-(C14-10000)),0)</f>
        <v>10000</v>
      </c>
      <c r="G14" s="2" t="s">
        <v>42</v>
      </c>
      <c r="H14" s="6"/>
      <c r="J14" s="20"/>
      <c r="K14" s="20"/>
      <c r="L14" s="7"/>
      <c r="M14" s="7"/>
      <c r="N14" s="18"/>
    </row>
    <row r="15" spans="2:15" x14ac:dyDescent="0.3">
      <c r="B15" s="2" t="s">
        <v>18</v>
      </c>
      <c r="C15" s="2">
        <f>VLOOKUP(C3,B19:D35,3,FALSE)</f>
        <v>132</v>
      </c>
      <c r="D15" s="2"/>
      <c r="E15" s="2"/>
      <c r="F15" s="2">
        <f>MAX(MIN(65,C8-C15),3)</f>
        <v>50</v>
      </c>
      <c r="G15" s="33">
        <f>MAX(1.875,IF(F17&gt;10000, 6.25 + (F17-10000)/2400,F17/10000*6.25))</f>
        <v>7.645833333333333</v>
      </c>
      <c r="H15" s="6"/>
      <c r="J15" s="20"/>
      <c r="K15" s="20"/>
      <c r="L15" s="7"/>
      <c r="M15" s="7"/>
      <c r="N15" s="7"/>
      <c r="O15" s="4"/>
    </row>
    <row r="16" spans="2:15" x14ac:dyDescent="0.3">
      <c r="B16" s="2" t="s">
        <v>27</v>
      </c>
      <c r="C16" s="2"/>
      <c r="D16" s="2"/>
      <c r="E16" s="2"/>
      <c r="F16" s="2">
        <f>MIN(MAX(C4-C14,0),C6)</f>
        <v>3350</v>
      </c>
      <c r="G16" s="2"/>
      <c r="H16" s="2"/>
      <c r="J16" s="20"/>
      <c r="K16" s="20"/>
      <c r="L16" s="7"/>
      <c r="M16" s="7"/>
      <c r="N16" s="7"/>
      <c r="O16" s="4"/>
    </row>
    <row r="17" spans="2:15" x14ac:dyDescent="0.3">
      <c r="B17" s="2"/>
      <c r="C17" s="2"/>
      <c r="D17" s="2"/>
      <c r="E17" s="2" t="s">
        <v>0</v>
      </c>
      <c r="F17" s="2">
        <f>F14+F16</f>
        <v>13350</v>
      </c>
      <c r="G17" s="2"/>
      <c r="H17" s="2"/>
      <c r="J17" s="20"/>
      <c r="K17" s="20"/>
      <c r="L17" s="7"/>
      <c r="M17" s="7"/>
      <c r="N17" s="7"/>
      <c r="O17" s="4"/>
    </row>
    <row r="18" spans="2:15" x14ac:dyDescent="0.3">
      <c r="B18" s="2"/>
      <c r="C18" s="2"/>
      <c r="D18" s="2"/>
      <c r="E18" s="2"/>
      <c r="F18" s="2"/>
      <c r="G18" s="2"/>
      <c r="H18" s="2"/>
      <c r="I18" s="20"/>
      <c r="J18" s="20"/>
      <c r="K18" s="20"/>
      <c r="L18" s="7"/>
      <c r="M18" s="7"/>
      <c r="N18" s="7"/>
      <c r="O18" s="4"/>
    </row>
    <row r="19" spans="2:15" x14ac:dyDescent="0.3">
      <c r="B19" s="34" t="s">
        <v>17</v>
      </c>
      <c r="C19" s="34" t="s">
        <v>37</v>
      </c>
      <c r="D19" s="34" t="s">
        <v>18</v>
      </c>
      <c r="E19" s="2"/>
      <c r="F19" s="2" t="s">
        <v>39</v>
      </c>
      <c r="G19" s="2">
        <f>(F17+900)/(C14+900)</f>
        <v>0.48469387755102039</v>
      </c>
      <c r="H19" s="2"/>
      <c r="I19" s="20"/>
      <c r="J19" s="20"/>
      <c r="K19" s="20"/>
      <c r="L19" s="20"/>
      <c r="M19" s="7"/>
      <c r="N19" s="7"/>
      <c r="O19" s="4"/>
    </row>
    <row r="20" spans="2:15" x14ac:dyDescent="0.3">
      <c r="B20" s="2" t="s">
        <v>30</v>
      </c>
      <c r="C20" s="2">
        <f>C11</f>
        <v>40000</v>
      </c>
      <c r="D20" s="2">
        <f>D11</f>
        <v>135</v>
      </c>
      <c r="E20" s="2"/>
      <c r="F20" s="2" t="s">
        <v>40</v>
      </c>
      <c r="G20" s="2">
        <f xml:space="preserve"> 0.1856 + 0.5525 *G19 + 0.4214 * G19 ^ 2 - 0.3094 * G19 ^ 3 + 0.3643 *G19^ 4 - 0.2144 * G19 ^ 5</f>
        <v>0.53153204354139905</v>
      </c>
      <c r="H20" s="2"/>
      <c r="I20" s="20"/>
      <c r="J20" s="20"/>
      <c r="K20" s="20"/>
      <c r="L20" s="20"/>
      <c r="M20" s="7"/>
      <c r="N20" s="7"/>
      <c r="O20" s="4"/>
    </row>
    <row r="21" spans="2:15" x14ac:dyDescent="0.3">
      <c r="B21" s="2" t="s">
        <v>5</v>
      </c>
      <c r="C21" s="2">
        <v>13000</v>
      </c>
      <c r="D21" s="2">
        <v>80</v>
      </c>
      <c r="E21" s="2"/>
      <c r="F21" s="2" t="s">
        <v>41</v>
      </c>
      <c r="G21" s="2">
        <f>(C14+900)*G20</f>
        <v>15627.042080117131</v>
      </c>
      <c r="H21" s="2"/>
      <c r="I21" s="20"/>
      <c r="J21" s="20"/>
      <c r="K21" s="20"/>
      <c r="L21" s="20"/>
      <c r="M21" s="7"/>
      <c r="N21" s="7"/>
      <c r="O21" s="4"/>
    </row>
    <row r="22" spans="2:15" x14ac:dyDescent="0.3">
      <c r="B22" s="2" t="s">
        <v>6</v>
      </c>
      <c r="C22" s="2">
        <v>18500</v>
      </c>
      <c r="D22" s="2">
        <v>105</v>
      </c>
      <c r="E22" s="2"/>
      <c r="F22" s="2"/>
      <c r="G22" s="2"/>
      <c r="H22" s="2"/>
      <c r="I22" s="20"/>
      <c r="J22" s="20"/>
      <c r="K22" s="20"/>
      <c r="L22" s="20"/>
      <c r="M22" s="7"/>
      <c r="N22" s="7"/>
      <c r="O22" s="4"/>
    </row>
    <row r="23" spans="2:15" x14ac:dyDescent="0.3">
      <c r="B23" s="2" t="s">
        <v>7</v>
      </c>
      <c r="C23" s="2">
        <v>20500</v>
      </c>
      <c r="D23" s="2">
        <v>105</v>
      </c>
      <c r="E23" s="2"/>
      <c r="F23" s="2"/>
      <c r="G23" s="2"/>
      <c r="H23" s="2"/>
      <c r="I23" s="20"/>
      <c r="J23" s="20"/>
      <c r="K23" s="20"/>
      <c r="L23" s="20"/>
      <c r="M23" s="7"/>
      <c r="N23" s="7"/>
      <c r="O23" s="4"/>
    </row>
    <row r="24" spans="2:15" x14ac:dyDescent="0.3">
      <c r="B24" s="2" t="s">
        <v>8</v>
      </c>
      <c r="C24" s="2">
        <v>30500</v>
      </c>
      <c r="D24" s="2">
        <v>108</v>
      </c>
      <c r="E24" s="2"/>
      <c r="F24" s="2"/>
      <c r="G24" s="2"/>
      <c r="H24" s="2"/>
      <c r="I24" s="20"/>
      <c r="J24" s="20"/>
      <c r="K24" s="20"/>
      <c r="L24" s="20"/>
      <c r="M24" s="7"/>
      <c r="N24" s="7"/>
      <c r="O24" s="4"/>
    </row>
    <row r="25" spans="2:15" x14ac:dyDescent="0.3">
      <c r="B25" s="2" t="s">
        <v>9</v>
      </c>
      <c r="C25" s="2">
        <v>21300</v>
      </c>
      <c r="D25" s="2">
        <v>114</v>
      </c>
      <c r="E25" s="2"/>
      <c r="F25" s="2"/>
      <c r="G25" s="2"/>
      <c r="H25" s="2"/>
      <c r="I25" s="20"/>
      <c r="J25" s="20"/>
      <c r="K25" s="20"/>
      <c r="L25" s="20"/>
      <c r="M25" s="7"/>
      <c r="N25" s="7"/>
      <c r="O25" s="4"/>
    </row>
    <row r="26" spans="2:15" x14ac:dyDescent="0.3">
      <c r="B26" s="2" t="s">
        <v>10</v>
      </c>
      <c r="C26" s="2">
        <v>24000</v>
      </c>
      <c r="D26" s="2">
        <v>125</v>
      </c>
      <c r="E26" s="2"/>
      <c r="F26" s="2"/>
      <c r="G26" s="2"/>
      <c r="H26" s="2"/>
      <c r="I26" s="20"/>
      <c r="J26" s="20"/>
      <c r="K26" s="20"/>
      <c r="L26" s="20"/>
      <c r="M26" s="7"/>
      <c r="N26" s="7"/>
      <c r="O26" s="4"/>
    </row>
    <row r="27" spans="2:15" x14ac:dyDescent="0.3">
      <c r="B27" s="2" t="s">
        <v>11</v>
      </c>
      <c r="C27" s="2">
        <v>26000</v>
      </c>
      <c r="D27" s="2">
        <v>127</v>
      </c>
      <c r="E27" s="2"/>
      <c r="F27" s="2"/>
      <c r="G27" s="2"/>
      <c r="H27" s="2"/>
      <c r="I27" s="20"/>
      <c r="J27" s="20"/>
      <c r="K27" s="20"/>
      <c r="L27" s="20"/>
      <c r="M27" s="7"/>
      <c r="N27" s="7"/>
      <c r="O27" s="4"/>
    </row>
    <row r="28" spans="2:15" x14ac:dyDescent="0.3">
      <c r="B28" s="2" t="s">
        <v>12</v>
      </c>
      <c r="C28" s="2">
        <v>27000</v>
      </c>
      <c r="D28" s="2">
        <v>130</v>
      </c>
      <c r="E28" s="2"/>
      <c r="F28" s="2"/>
      <c r="G28" s="2"/>
      <c r="H28" s="2"/>
      <c r="I28" s="20"/>
      <c r="J28" s="20"/>
      <c r="K28" s="20"/>
      <c r="L28" s="20"/>
      <c r="M28" s="7"/>
      <c r="N28" s="7"/>
      <c r="O28" s="4"/>
    </row>
    <row r="29" spans="2:15" x14ac:dyDescent="0.3">
      <c r="B29" s="2" t="s">
        <v>13</v>
      </c>
      <c r="C29" s="2">
        <v>28000</v>
      </c>
      <c r="D29" s="2">
        <v>131</v>
      </c>
      <c r="E29" s="2"/>
      <c r="F29" s="2"/>
      <c r="G29" s="2"/>
      <c r="H29" s="2"/>
      <c r="I29" s="20"/>
      <c r="J29" s="20"/>
      <c r="K29" s="20"/>
      <c r="L29" s="20"/>
      <c r="M29" s="7"/>
      <c r="N29" s="7"/>
      <c r="O29" s="4"/>
    </row>
    <row r="30" spans="2:15" x14ac:dyDescent="0.3">
      <c r="B30" s="2" t="s">
        <v>14</v>
      </c>
      <c r="C30" s="2">
        <v>28500</v>
      </c>
      <c r="D30" s="2">
        <v>132</v>
      </c>
      <c r="E30" s="2"/>
      <c r="F30" s="2"/>
      <c r="G30" s="2"/>
      <c r="H30" s="2"/>
      <c r="I30" s="20"/>
      <c r="J30" s="20"/>
      <c r="K30" s="20"/>
      <c r="L30" s="20"/>
      <c r="M30" s="7"/>
      <c r="N30" s="7"/>
      <c r="O30" s="4"/>
    </row>
    <row r="31" spans="2:15" x14ac:dyDescent="0.3">
      <c r="B31" s="2" t="s">
        <v>15</v>
      </c>
      <c r="C31" s="2">
        <v>26000</v>
      </c>
      <c r="D31" s="2">
        <v>127</v>
      </c>
      <c r="E31" s="2"/>
      <c r="F31" s="2"/>
      <c r="G31" s="2"/>
      <c r="H31" s="2"/>
      <c r="I31" s="20"/>
      <c r="J31" s="20"/>
      <c r="K31" s="20"/>
      <c r="L31" s="20"/>
      <c r="M31" s="7"/>
      <c r="N31" s="7"/>
      <c r="O31" s="4"/>
    </row>
    <row r="32" spans="2:15" x14ac:dyDescent="0.3">
      <c r="B32" s="2" t="s">
        <v>31</v>
      </c>
      <c r="C32" s="2">
        <v>17000</v>
      </c>
      <c r="D32" s="2">
        <v>90</v>
      </c>
      <c r="E32" s="2"/>
      <c r="F32" s="2"/>
      <c r="G32" s="2"/>
      <c r="H32" s="2"/>
      <c r="I32" s="20"/>
      <c r="J32" s="20"/>
      <c r="K32" s="20"/>
      <c r="L32" s="20"/>
      <c r="M32" s="18"/>
      <c r="N32" s="18"/>
    </row>
    <row r="33" spans="2:14" x14ac:dyDescent="0.3">
      <c r="B33" s="2" t="s">
        <v>32</v>
      </c>
      <c r="C33" s="2">
        <v>23500</v>
      </c>
      <c r="D33" s="2">
        <v>123</v>
      </c>
      <c r="E33" s="2"/>
      <c r="F33" s="2"/>
      <c r="G33" s="2"/>
      <c r="H33" s="2"/>
      <c r="I33" s="20"/>
      <c r="J33" s="20"/>
      <c r="K33" s="20"/>
      <c r="L33" s="20"/>
      <c r="M33" s="18"/>
      <c r="N33" s="18"/>
    </row>
    <row r="34" spans="2:14" x14ac:dyDescent="0.3">
      <c r="B34" s="2" t="s">
        <v>33</v>
      </c>
      <c r="C34" s="2">
        <v>29000</v>
      </c>
      <c r="D34" s="2">
        <v>90</v>
      </c>
      <c r="E34" s="2"/>
      <c r="F34" s="2"/>
      <c r="G34" s="2"/>
      <c r="H34" s="2"/>
      <c r="I34" s="20"/>
      <c r="J34" s="20"/>
      <c r="K34" s="20"/>
      <c r="L34" s="20"/>
      <c r="M34" s="4"/>
      <c r="N34" s="4"/>
    </row>
    <row r="35" spans="2:14" x14ac:dyDescent="0.3">
      <c r="B35" s="2" t="s">
        <v>34</v>
      </c>
      <c r="C35" s="2">
        <v>29000</v>
      </c>
      <c r="D35" s="2">
        <v>123</v>
      </c>
      <c r="E35" s="2"/>
      <c r="F35" s="2"/>
      <c r="G35" s="2"/>
      <c r="H35" s="2"/>
      <c r="I35" s="20"/>
      <c r="J35" s="20"/>
      <c r="K35" s="4"/>
      <c r="L35" s="4"/>
      <c r="M35" s="4"/>
      <c r="N35" s="4"/>
    </row>
    <row r="36" spans="2:14" x14ac:dyDescent="0.3">
      <c r="B36" s="2"/>
      <c r="C36" s="2"/>
      <c r="D36" s="2"/>
      <c r="E36" s="2"/>
      <c r="F36" s="2"/>
      <c r="G36" s="2"/>
      <c r="H36" s="2"/>
      <c r="I36" s="20"/>
      <c r="J36" s="20"/>
      <c r="K36" s="4"/>
      <c r="L36" s="4"/>
      <c r="M36" s="4"/>
      <c r="N36" s="4"/>
    </row>
    <row r="37" spans="2:14" x14ac:dyDescent="0.3">
      <c r="B37" s="2"/>
      <c r="C37" s="2"/>
      <c r="D37" s="2"/>
      <c r="E37" s="2"/>
      <c r="F37" s="2"/>
      <c r="G37" s="2"/>
      <c r="H37" s="2"/>
      <c r="I37" s="20"/>
      <c r="J37" s="20"/>
      <c r="K37" s="4"/>
      <c r="L37" s="4"/>
      <c r="M37" s="4"/>
      <c r="N37" s="4"/>
    </row>
    <row r="38" spans="2:14" x14ac:dyDescent="0.3">
      <c r="B38" s="2"/>
      <c r="C38" s="2"/>
      <c r="D38" s="2"/>
      <c r="E38" s="2"/>
      <c r="F38" s="2"/>
      <c r="G38" s="2"/>
      <c r="H38" s="2"/>
      <c r="I38" s="20"/>
      <c r="J38" s="20"/>
      <c r="K38" s="4"/>
      <c r="L38" s="4"/>
      <c r="M38" s="4"/>
      <c r="N38" s="4"/>
    </row>
    <row r="39" spans="2:14" x14ac:dyDescent="0.3">
      <c r="B39" s="2"/>
      <c r="C39" s="2"/>
      <c r="D39" s="2"/>
      <c r="E39" s="2"/>
      <c r="F39" s="2"/>
      <c r="G39" s="2"/>
      <c r="H39" s="2"/>
      <c r="I39" s="20"/>
      <c r="J39" s="20"/>
      <c r="K39" s="4"/>
      <c r="L39" s="4"/>
      <c r="M39" s="4"/>
      <c r="N39" s="4"/>
    </row>
    <row r="40" spans="2:14" x14ac:dyDescent="0.3">
      <c r="B40" s="2"/>
      <c r="C40" s="2"/>
      <c r="D40" s="2"/>
      <c r="E40" s="2"/>
      <c r="F40" s="2"/>
      <c r="G40" s="2"/>
      <c r="H40" s="2"/>
      <c r="I40" s="20"/>
      <c r="J40" s="20"/>
      <c r="K40" s="4"/>
      <c r="L40" s="4"/>
      <c r="M40" s="4"/>
      <c r="N40" s="4"/>
    </row>
    <row r="41" spans="2:14" x14ac:dyDescent="0.3">
      <c r="B41" s="2"/>
      <c r="C41" s="2"/>
      <c r="D41" s="2"/>
      <c r="E41" s="2"/>
      <c r="F41" s="2"/>
      <c r="G41" s="2"/>
      <c r="H41" s="2"/>
      <c r="I41" s="20"/>
      <c r="J41" s="20"/>
      <c r="K41" s="4"/>
      <c r="L41" s="4"/>
      <c r="M41" s="4"/>
      <c r="N41" s="4"/>
    </row>
    <row r="42" spans="2:14" x14ac:dyDescent="0.3">
      <c r="B42" s="2"/>
      <c r="C42" s="2"/>
      <c r="D42" s="2"/>
      <c r="E42" s="2"/>
      <c r="F42" s="2"/>
      <c r="G42" s="2"/>
      <c r="H42" s="2"/>
      <c r="I42" s="20"/>
      <c r="J42" s="20"/>
      <c r="K42" s="4"/>
      <c r="L42" s="4"/>
      <c r="M42" s="4"/>
      <c r="N42" s="4"/>
    </row>
    <row r="43" spans="2:14" x14ac:dyDescent="0.3">
      <c r="B43" s="2"/>
      <c r="C43" s="2"/>
      <c r="D43" s="2"/>
      <c r="E43" s="2"/>
      <c r="F43" s="2"/>
      <c r="G43" s="2"/>
      <c r="H43" s="2"/>
      <c r="I43" s="20"/>
      <c r="J43" s="20"/>
      <c r="K43" s="4"/>
      <c r="L43" s="4"/>
      <c r="M43" s="4"/>
      <c r="N43" s="4"/>
    </row>
    <row r="44" spans="2:14" x14ac:dyDescent="0.3">
      <c r="B44" s="2"/>
      <c r="C44" s="2"/>
      <c r="D44" s="2"/>
      <c r="E44" s="2"/>
      <c r="F44" s="2"/>
      <c r="G44" s="2"/>
      <c r="H44" s="2"/>
      <c r="I44" s="20"/>
      <c r="J44" s="20"/>
      <c r="K44" s="4"/>
      <c r="L44" s="4"/>
      <c r="M44" s="4"/>
      <c r="N44" s="4"/>
    </row>
    <row r="45" spans="2:14" x14ac:dyDescent="0.3">
      <c r="B45" s="2"/>
      <c r="C45" s="2"/>
      <c r="D45" s="2"/>
      <c r="E45" s="2"/>
      <c r="F45" s="2"/>
      <c r="G45" s="2"/>
      <c r="H45" s="2"/>
      <c r="I45" s="20"/>
      <c r="J45" s="20"/>
      <c r="K45" s="4"/>
      <c r="L45" s="4"/>
      <c r="M45" s="4"/>
      <c r="N45" s="4"/>
    </row>
    <row r="46" spans="2:14" x14ac:dyDescent="0.3">
      <c r="B46" s="2"/>
      <c r="C46" s="2"/>
      <c r="D46" s="2"/>
      <c r="E46" s="2"/>
      <c r="F46" s="2"/>
      <c r="G46" s="2"/>
      <c r="H46" s="2"/>
      <c r="I46" s="20"/>
      <c r="J46" s="20"/>
      <c r="K46" s="4"/>
      <c r="L46" s="4"/>
      <c r="M46" s="4"/>
      <c r="N46" s="4"/>
    </row>
    <row r="47" spans="2:14" x14ac:dyDescent="0.3">
      <c r="B47" s="2"/>
      <c r="C47" s="2"/>
      <c r="D47" s="2"/>
      <c r="E47" s="2"/>
      <c r="F47" s="2"/>
      <c r="G47" s="2"/>
      <c r="H47" s="2"/>
      <c r="I47" s="20"/>
      <c r="J47" s="20"/>
      <c r="K47" s="4"/>
      <c r="L47" s="4"/>
      <c r="M47" s="4"/>
      <c r="N47" s="4"/>
    </row>
    <row r="48" spans="2:14" x14ac:dyDescent="0.3">
      <c r="B48" s="2"/>
      <c r="C48" s="2"/>
      <c r="D48" s="2"/>
      <c r="E48" s="2"/>
      <c r="F48" s="2"/>
      <c r="G48" s="2"/>
      <c r="H48" s="2"/>
      <c r="I48" s="20"/>
      <c r="J48" s="20"/>
      <c r="K48" s="4"/>
      <c r="L48" s="4"/>
      <c r="M48" s="4"/>
      <c r="N48" s="4"/>
    </row>
    <row r="49" spans="2:14" x14ac:dyDescent="0.3">
      <c r="B49" s="2"/>
      <c r="C49" s="2"/>
      <c r="D49" s="2"/>
      <c r="E49" s="2"/>
      <c r="F49" s="2"/>
      <c r="G49" s="2"/>
      <c r="H49" s="2"/>
      <c r="I49" s="20"/>
      <c r="J49" s="20"/>
      <c r="K49" s="4"/>
      <c r="L49" s="4"/>
      <c r="M49" s="4"/>
      <c r="N49" s="4"/>
    </row>
    <row r="50" spans="2:14" x14ac:dyDescent="0.3">
      <c r="B50" s="2"/>
      <c r="C50" s="2"/>
      <c r="D50" s="2"/>
      <c r="E50" s="2"/>
      <c r="F50" s="2"/>
      <c r="G50" s="2"/>
      <c r="H50" s="2"/>
      <c r="I50" s="20"/>
      <c r="J50" s="20"/>
      <c r="K50" s="4"/>
      <c r="L50" s="4"/>
      <c r="M50" s="4"/>
      <c r="N50" s="4"/>
    </row>
    <row r="51" spans="2:14" x14ac:dyDescent="0.3">
      <c r="B51" s="2"/>
      <c r="C51" s="2"/>
      <c r="D51" s="2"/>
      <c r="E51" s="2"/>
      <c r="F51" s="2"/>
      <c r="G51" s="2"/>
      <c r="H51" s="2"/>
      <c r="I51" s="20"/>
      <c r="J51" s="20"/>
      <c r="K51" s="4"/>
      <c r="L51" s="4"/>
      <c r="M51" s="4"/>
      <c r="N51" s="4"/>
    </row>
    <row r="52" spans="2:14" x14ac:dyDescent="0.3">
      <c r="B52" s="6"/>
      <c r="C52" s="6"/>
      <c r="D52" s="6"/>
      <c r="E52" s="6"/>
      <c r="F52" s="6"/>
      <c r="G52" s="6"/>
      <c r="H52" s="6"/>
      <c r="I52" s="4"/>
      <c r="J52" s="4"/>
      <c r="K52" s="4"/>
      <c r="L52" s="4"/>
      <c r="M52" s="4"/>
      <c r="N52" s="4"/>
    </row>
    <row r="53" spans="2:14" x14ac:dyDescent="0.3">
      <c r="B53" s="6"/>
      <c r="C53" s="6"/>
      <c r="D53" s="6"/>
      <c r="E53" s="6"/>
      <c r="F53" s="6"/>
      <c r="G53" s="6"/>
      <c r="H53" s="6"/>
      <c r="I53" s="4"/>
      <c r="J53" s="4"/>
      <c r="K53" s="4"/>
      <c r="L53" s="4"/>
      <c r="M53" s="4"/>
      <c r="N53" s="4"/>
    </row>
    <row r="54" spans="2:14" x14ac:dyDescent="0.3">
      <c r="B54" s="6"/>
      <c r="C54" s="6"/>
      <c r="D54" s="6"/>
      <c r="E54" s="6"/>
      <c r="F54" s="6"/>
      <c r="G54" s="6"/>
      <c r="H54" s="6"/>
      <c r="I54" s="4"/>
      <c r="J54" s="4"/>
      <c r="K54" s="4"/>
      <c r="L54" s="4"/>
      <c r="M54" s="4"/>
      <c r="N54" s="4"/>
    </row>
    <row r="55" spans="2:14" x14ac:dyDescent="0.3">
      <c r="B55" s="6"/>
      <c r="C55" s="6"/>
      <c r="D55" s="6"/>
      <c r="E55" s="6"/>
      <c r="F55" s="6"/>
      <c r="G55" s="6"/>
      <c r="H55" s="6"/>
      <c r="I55" s="4"/>
      <c r="J55" s="4"/>
      <c r="K55" s="4"/>
      <c r="L55" s="4"/>
      <c r="M55" s="4"/>
      <c r="N55" s="4"/>
    </row>
    <row r="56" spans="2:14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mergeCells count="4">
    <mergeCell ref="D2:E2"/>
    <mergeCell ref="F2:G2"/>
    <mergeCell ref="D3:E8"/>
    <mergeCell ref="F3:G8"/>
  </mergeCells>
  <phoneticPr fontId="3" type="noConversion"/>
  <dataValidations count="1">
    <dataValidation type="list" allowBlank="1" showInputMessage="1" showErrorMessage="1" sqref="C3">
      <formula1>$B$20:$B$35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9"/>
  <sheetViews>
    <sheetView workbookViewId="0">
      <selection activeCell="F3" sqref="F3:G8"/>
    </sheetView>
  </sheetViews>
  <sheetFormatPr defaultRowHeight="16.5" x14ac:dyDescent="0.3"/>
  <cols>
    <col min="2" max="2" width="16.5" bestFit="1" customWidth="1"/>
    <col min="3" max="3" width="13" bestFit="1" customWidth="1"/>
    <col min="4" max="4" width="13.125" customWidth="1"/>
    <col min="5" max="5" width="14" customWidth="1"/>
    <col min="6" max="6" width="11.625" bestFit="1" customWidth="1"/>
    <col min="7" max="7" width="20" customWidth="1"/>
    <col min="8" max="8" width="9.375" customWidth="1"/>
    <col min="10" max="10" width="11" bestFit="1" customWidth="1"/>
    <col min="13" max="13" width="20.5" bestFit="1" customWidth="1"/>
    <col min="14" max="14" width="22.625" bestFit="1" customWidth="1"/>
  </cols>
  <sheetData>
    <row r="2" spans="2:15" x14ac:dyDescent="0.3">
      <c r="B2" s="22"/>
      <c r="C2" s="22" t="s">
        <v>16</v>
      </c>
      <c r="D2" s="26" t="s">
        <v>26</v>
      </c>
      <c r="E2" s="26"/>
      <c r="F2" s="26" t="s">
        <v>25</v>
      </c>
      <c r="G2" s="26"/>
    </row>
    <row r="3" spans="2:15" x14ac:dyDescent="0.3">
      <c r="B3" s="21" t="s">
        <v>22</v>
      </c>
      <c r="C3" s="5" t="s">
        <v>43</v>
      </c>
      <c r="D3" s="36">
        <f>(G21+G15*C5)*(C7+100)/200</f>
        <v>58426.939976111265</v>
      </c>
      <c r="E3" s="36"/>
      <c r="F3" s="36">
        <f>D3*((1.95*F15)/100+(1*100-F15)/100)</f>
        <v>94505.575411359983</v>
      </c>
      <c r="G3" s="36"/>
      <c r="N3" s="7"/>
    </row>
    <row r="4" spans="2:15" ht="17.25" thickBot="1" x14ac:dyDescent="0.35">
      <c r="B4" s="21" t="s">
        <v>0</v>
      </c>
      <c r="C4" s="1">
        <v>42000</v>
      </c>
      <c r="D4" s="36"/>
      <c r="E4" s="36"/>
      <c r="F4" s="36"/>
      <c r="G4" s="36"/>
      <c r="I4" s="3" t="s">
        <v>19</v>
      </c>
      <c r="J4" s="3" t="s">
        <v>20</v>
      </c>
    </row>
    <row r="5" spans="2:15" ht="18" thickTop="1" thickBot="1" x14ac:dyDescent="0.35">
      <c r="B5" s="21" t="s">
        <v>1</v>
      </c>
      <c r="C5" s="1">
        <v>6000</v>
      </c>
      <c r="D5" s="36"/>
      <c r="E5" s="36"/>
      <c r="F5" s="36"/>
      <c r="G5" s="36"/>
      <c r="I5" s="3">
        <v>6.4000000000000001E-2</v>
      </c>
      <c r="J5" s="38">
        <f>I5*D3</f>
        <v>3739.3241584711209</v>
      </c>
    </row>
    <row r="6" spans="2:15" ht="17.25" thickTop="1" x14ac:dyDescent="0.3">
      <c r="B6" s="21" t="s">
        <v>2</v>
      </c>
      <c r="C6" s="1">
        <v>3350</v>
      </c>
      <c r="D6" s="36"/>
      <c r="E6" s="36"/>
      <c r="F6" s="36"/>
      <c r="G6" s="36"/>
    </row>
    <row r="7" spans="2:15" x14ac:dyDescent="0.3">
      <c r="B7" s="21" t="s">
        <v>3</v>
      </c>
      <c r="C7" s="1">
        <v>90</v>
      </c>
      <c r="D7" s="36"/>
      <c r="E7" s="36"/>
      <c r="F7" s="36"/>
      <c r="G7" s="36"/>
    </row>
    <row r="8" spans="2:15" x14ac:dyDescent="0.3">
      <c r="B8" s="21" t="s">
        <v>4</v>
      </c>
      <c r="C8" s="1">
        <v>182</v>
      </c>
      <c r="D8" s="36"/>
      <c r="E8" s="36"/>
      <c r="F8" s="36"/>
      <c r="G8" s="36"/>
    </row>
    <row r="10" spans="2:15" x14ac:dyDescent="0.3">
      <c r="B10" s="9"/>
      <c r="C10" s="9" t="s">
        <v>38</v>
      </c>
      <c r="D10" s="9" t="s">
        <v>18</v>
      </c>
    </row>
    <row r="11" spans="2:15" x14ac:dyDescent="0.3">
      <c r="B11" s="16" t="s">
        <v>28</v>
      </c>
      <c r="C11" s="17">
        <v>40000</v>
      </c>
      <c r="D11" s="17">
        <v>135</v>
      </c>
      <c r="E11" s="8"/>
      <c r="F11" s="8"/>
      <c r="G11" s="8"/>
      <c r="H11" s="8"/>
      <c r="I11" s="8"/>
      <c r="J11" s="8"/>
      <c r="K11" s="8"/>
      <c r="L11" s="8"/>
      <c r="M11" s="8"/>
    </row>
    <row r="12" spans="2:15" x14ac:dyDescent="0.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8"/>
      <c r="M12" s="8"/>
      <c r="N12" s="4"/>
    </row>
    <row r="13" spans="2:15" x14ac:dyDescent="0.3">
      <c r="B13" s="2"/>
      <c r="C13" s="2" t="s">
        <v>21</v>
      </c>
      <c r="D13" s="2"/>
      <c r="E13" s="2"/>
      <c r="F13" s="2" t="s">
        <v>24</v>
      </c>
      <c r="G13" s="2"/>
      <c r="H13" s="20"/>
      <c r="J13" s="20"/>
      <c r="K13" s="20"/>
      <c r="L13" s="7"/>
      <c r="M13" s="7"/>
      <c r="N13" s="18"/>
    </row>
    <row r="14" spans="2:15" x14ac:dyDescent="0.3">
      <c r="B14" s="2" t="s">
        <v>45</v>
      </c>
      <c r="C14" s="2">
        <f>VLOOKUP(C3,B19:D35,2,FALSE)</f>
        <v>28500</v>
      </c>
      <c r="D14" s="2"/>
      <c r="E14" s="2"/>
      <c r="F14" s="2">
        <f>MAX(MIN(10000,C4-(C14-10000)),0)</f>
        <v>10000</v>
      </c>
      <c r="G14" s="2" t="s">
        <v>42</v>
      </c>
      <c r="J14" s="20"/>
      <c r="K14" s="20"/>
      <c r="L14" s="7"/>
      <c r="M14" s="7"/>
      <c r="N14" s="18"/>
    </row>
    <row r="15" spans="2:15" x14ac:dyDescent="0.3">
      <c r="B15" s="2" t="s">
        <v>18</v>
      </c>
      <c r="C15" s="2">
        <f>VLOOKUP(C3,B19:D35,3,FALSE)</f>
        <v>132</v>
      </c>
      <c r="D15" s="2"/>
      <c r="E15" s="2"/>
      <c r="F15" s="2">
        <f>MAX(MIN(65,C8-C15+22),3)</f>
        <v>65</v>
      </c>
      <c r="G15" s="33">
        <f>MAX(1.875,IF(F17&gt;10000, 6.25 + (F17-10000)/2400,F17/10000*6.25))</f>
        <v>7.645833333333333</v>
      </c>
      <c r="J15" s="20"/>
      <c r="K15" s="20"/>
      <c r="L15" s="7"/>
      <c r="M15" s="7"/>
      <c r="N15" s="7"/>
      <c r="O15" s="4"/>
    </row>
    <row r="16" spans="2:15" x14ac:dyDescent="0.3">
      <c r="B16" s="2" t="s">
        <v>27</v>
      </c>
      <c r="C16" s="2"/>
      <c r="D16" s="2"/>
      <c r="E16" s="2"/>
      <c r="F16" s="2">
        <f>MIN(MAX(C4-C14,0),C6)</f>
        <v>3350</v>
      </c>
      <c r="G16" s="2"/>
      <c r="H16" s="20"/>
      <c r="J16" s="20"/>
      <c r="K16" s="20"/>
      <c r="L16" s="7"/>
      <c r="M16" s="7"/>
      <c r="N16" s="7"/>
      <c r="O16" s="4"/>
    </row>
    <row r="17" spans="2:15" x14ac:dyDescent="0.3">
      <c r="B17" s="2"/>
      <c r="C17" s="2"/>
      <c r="D17" s="2"/>
      <c r="E17" s="2" t="s">
        <v>0</v>
      </c>
      <c r="F17" s="2">
        <f>F14+F16</f>
        <v>13350</v>
      </c>
      <c r="G17" s="2"/>
      <c r="H17" s="20"/>
      <c r="J17" s="20"/>
      <c r="K17" s="20"/>
      <c r="L17" s="7"/>
      <c r="M17" s="7"/>
      <c r="N17" s="7"/>
      <c r="O17" s="4"/>
    </row>
    <row r="18" spans="2:15" x14ac:dyDescent="0.3">
      <c r="B18" s="2"/>
      <c r="C18" s="2"/>
      <c r="D18" s="2"/>
      <c r="E18" s="2"/>
      <c r="F18" s="2"/>
      <c r="G18" s="2"/>
      <c r="H18" s="20"/>
      <c r="I18" s="20"/>
      <c r="J18" s="20"/>
      <c r="K18" s="20"/>
      <c r="L18" s="7"/>
      <c r="M18" s="7"/>
      <c r="N18" s="7"/>
      <c r="O18" s="4"/>
    </row>
    <row r="19" spans="2:15" x14ac:dyDescent="0.3">
      <c r="B19" s="34" t="s">
        <v>17</v>
      </c>
      <c r="C19" s="34" t="s">
        <v>37</v>
      </c>
      <c r="D19" s="34" t="s">
        <v>18</v>
      </c>
      <c r="E19" s="2"/>
      <c r="F19" s="2" t="s">
        <v>39</v>
      </c>
      <c r="G19" s="2">
        <f>(F17+900)/(C14+900)</f>
        <v>0.48469387755102039</v>
      </c>
      <c r="H19" s="20"/>
      <c r="I19" s="20"/>
      <c r="J19" s="20"/>
      <c r="K19" s="20"/>
      <c r="L19" s="20"/>
      <c r="M19" s="7"/>
      <c r="N19" s="7"/>
      <c r="O19" s="4"/>
    </row>
    <row r="20" spans="2:15" x14ac:dyDescent="0.3">
      <c r="B20" s="2" t="s">
        <v>30</v>
      </c>
      <c r="C20" s="2">
        <f>C11</f>
        <v>40000</v>
      </c>
      <c r="D20" s="2">
        <f>D11</f>
        <v>135</v>
      </c>
      <c r="E20" s="2"/>
      <c r="F20" s="2" t="s">
        <v>40</v>
      </c>
      <c r="G20" s="2">
        <f xml:space="preserve"> 0.1856 + 0.5525 *G19 + 0.4214 * G19 ^ 2 - 0.3094 * G19 ^ 3 + 0.3643 *G19^ 4 - 0.2144 * G19 ^ 5</f>
        <v>0.53153204354139905</v>
      </c>
      <c r="H20" s="20"/>
      <c r="I20" s="20"/>
      <c r="J20" s="20"/>
      <c r="K20" s="20"/>
      <c r="L20" s="20"/>
      <c r="M20" s="7"/>
      <c r="N20" s="7"/>
      <c r="O20" s="4"/>
    </row>
    <row r="21" spans="2:15" x14ac:dyDescent="0.3">
      <c r="B21" s="2" t="s">
        <v>5</v>
      </c>
      <c r="C21" s="2">
        <v>13000</v>
      </c>
      <c r="D21" s="2">
        <v>80</v>
      </c>
      <c r="E21" s="2"/>
      <c r="F21" s="2" t="s">
        <v>41</v>
      </c>
      <c r="G21" s="2">
        <f>(C14+900)*G20</f>
        <v>15627.042080117131</v>
      </c>
      <c r="H21" s="20"/>
      <c r="I21" s="20"/>
      <c r="J21" s="20"/>
      <c r="K21" s="20"/>
      <c r="L21" s="20"/>
      <c r="M21" s="7"/>
      <c r="N21" s="7"/>
      <c r="O21" s="4"/>
    </row>
    <row r="22" spans="2:15" x14ac:dyDescent="0.3">
      <c r="B22" s="2" t="s">
        <v>6</v>
      </c>
      <c r="C22" s="2">
        <v>18500</v>
      </c>
      <c r="D22" s="2">
        <v>105</v>
      </c>
      <c r="E22" s="2"/>
      <c r="F22" s="2"/>
      <c r="G22" s="2"/>
      <c r="H22" s="20"/>
      <c r="I22" s="20"/>
      <c r="J22" s="20"/>
      <c r="K22" s="20"/>
      <c r="L22" s="20"/>
      <c r="M22" s="7"/>
      <c r="N22" s="7"/>
      <c r="O22" s="4"/>
    </row>
    <row r="23" spans="2:15" x14ac:dyDescent="0.3">
      <c r="B23" s="2" t="s">
        <v>7</v>
      </c>
      <c r="C23" s="2">
        <v>20500</v>
      </c>
      <c r="D23" s="2">
        <v>105</v>
      </c>
      <c r="E23" s="2"/>
      <c r="F23" s="2"/>
      <c r="G23" s="2"/>
      <c r="H23" s="20"/>
      <c r="I23" s="20"/>
      <c r="J23" s="20"/>
      <c r="K23" s="20"/>
      <c r="L23" s="20"/>
      <c r="M23" s="7"/>
      <c r="N23" s="7"/>
      <c r="O23" s="4"/>
    </row>
    <row r="24" spans="2:15" x14ac:dyDescent="0.3">
      <c r="B24" s="2" t="s">
        <v>8</v>
      </c>
      <c r="C24" s="2">
        <v>30500</v>
      </c>
      <c r="D24" s="2">
        <v>108</v>
      </c>
      <c r="E24" s="2"/>
      <c r="F24" s="2"/>
      <c r="G24" s="2"/>
      <c r="H24" s="20"/>
      <c r="I24" s="20"/>
      <c r="J24" s="20"/>
      <c r="K24" s="20"/>
      <c r="L24" s="20"/>
      <c r="M24" s="7"/>
      <c r="N24" s="7"/>
      <c r="O24" s="4"/>
    </row>
    <row r="25" spans="2:15" x14ac:dyDescent="0.3">
      <c r="B25" s="2" t="s">
        <v>9</v>
      </c>
      <c r="C25" s="2">
        <v>21300</v>
      </c>
      <c r="D25" s="2">
        <v>114</v>
      </c>
      <c r="E25" s="2"/>
      <c r="F25" s="2"/>
      <c r="G25" s="2"/>
      <c r="H25" s="20"/>
      <c r="I25" s="20"/>
      <c r="J25" s="20"/>
      <c r="K25" s="20"/>
      <c r="L25" s="20"/>
      <c r="M25" s="7"/>
      <c r="N25" s="7"/>
      <c r="O25" s="4"/>
    </row>
    <row r="26" spans="2:15" x14ac:dyDescent="0.3">
      <c r="B26" s="2" t="s">
        <v>10</v>
      </c>
      <c r="C26" s="2">
        <v>24000</v>
      </c>
      <c r="D26" s="2">
        <v>125</v>
      </c>
      <c r="E26" s="2"/>
      <c r="F26" s="2"/>
      <c r="G26" s="2"/>
      <c r="H26" s="20"/>
      <c r="I26" s="20"/>
      <c r="J26" s="20"/>
      <c r="K26" s="20"/>
      <c r="L26" s="20"/>
      <c r="M26" s="7"/>
      <c r="N26" s="7"/>
      <c r="O26" s="4"/>
    </row>
    <row r="27" spans="2:15" x14ac:dyDescent="0.3">
      <c r="B27" s="2" t="s">
        <v>11</v>
      </c>
      <c r="C27" s="2">
        <v>26000</v>
      </c>
      <c r="D27" s="2">
        <v>127</v>
      </c>
      <c r="E27" s="2"/>
      <c r="F27" s="2"/>
      <c r="G27" s="2"/>
      <c r="H27" s="20"/>
      <c r="I27" s="20"/>
      <c r="J27" s="20"/>
      <c r="K27" s="20"/>
      <c r="L27" s="20"/>
      <c r="M27" s="7"/>
      <c r="N27" s="7"/>
      <c r="O27" s="4"/>
    </row>
    <row r="28" spans="2:15" x14ac:dyDescent="0.3">
      <c r="B28" s="2" t="s">
        <v>12</v>
      </c>
      <c r="C28" s="2">
        <v>27000</v>
      </c>
      <c r="D28" s="2">
        <v>130</v>
      </c>
      <c r="E28" s="2"/>
      <c r="F28" s="2"/>
      <c r="G28" s="2"/>
      <c r="H28" s="20"/>
      <c r="I28" s="20"/>
      <c r="J28" s="20"/>
      <c r="K28" s="20"/>
      <c r="L28" s="20"/>
      <c r="M28" s="7"/>
      <c r="N28" s="7"/>
      <c r="O28" s="4"/>
    </row>
    <row r="29" spans="2:15" x14ac:dyDescent="0.3">
      <c r="B29" s="2" t="s">
        <v>13</v>
      </c>
      <c r="C29" s="2">
        <v>28000</v>
      </c>
      <c r="D29" s="2">
        <v>131</v>
      </c>
      <c r="E29" s="2"/>
      <c r="F29" s="2"/>
      <c r="G29" s="2"/>
      <c r="H29" s="20"/>
      <c r="I29" s="20"/>
      <c r="J29" s="20"/>
      <c r="K29" s="20"/>
      <c r="L29" s="20"/>
      <c r="M29" s="7"/>
      <c r="N29" s="7"/>
      <c r="O29" s="4"/>
    </row>
    <row r="30" spans="2:15" x14ac:dyDescent="0.3">
      <c r="B30" s="2" t="s">
        <v>14</v>
      </c>
      <c r="C30" s="2">
        <v>28500</v>
      </c>
      <c r="D30" s="2">
        <v>132</v>
      </c>
      <c r="E30" s="2"/>
      <c r="F30" s="2"/>
      <c r="G30" s="2"/>
      <c r="H30" s="20"/>
      <c r="I30" s="20"/>
      <c r="J30" s="20"/>
      <c r="K30" s="20"/>
      <c r="L30" s="20"/>
      <c r="M30" s="7"/>
      <c r="N30" s="7"/>
      <c r="O30" s="4"/>
    </row>
    <row r="31" spans="2:15" x14ac:dyDescent="0.3">
      <c r="B31" s="2" t="s">
        <v>15</v>
      </c>
      <c r="C31" s="2">
        <v>26000</v>
      </c>
      <c r="D31" s="2">
        <v>127</v>
      </c>
      <c r="E31" s="2"/>
      <c r="F31" s="2"/>
      <c r="G31" s="2"/>
      <c r="H31" s="20"/>
      <c r="I31" s="20"/>
      <c r="J31" s="20"/>
      <c r="K31" s="20"/>
      <c r="L31" s="20"/>
      <c r="M31" s="7"/>
      <c r="N31" s="7"/>
      <c r="O31" s="4"/>
    </row>
    <row r="32" spans="2:15" x14ac:dyDescent="0.3">
      <c r="B32" s="2" t="s">
        <v>31</v>
      </c>
      <c r="C32" s="2">
        <v>17000</v>
      </c>
      <c r="D32" s="2">
        <v>90</v>
      </c>
      <c r="E32" s="2"/>
      <c r="F32" s="2"/>
      <c r="G32" s="2"/>
      <c r="H32" s="20"/>
      <c r="I32" s="20"/>
      <c r="J32" s="20"/>
      <c r="K32" s="20"/>
      <c r="L32" s="20"/>
      <c r="M32" s="18"/>
      <c r="N32" s="18"/>
    </row>
    <row r="33" spans="2:14" x14ac:dyDescent="0.3">
      <c r="B33" s="2" t="s">
        <v>32</v>
      </c>
      <c r="C33" s="2">
        <v>23500</v>
      </c>
      <c r="D33" s="2">
        <v>123</v>
      </c>
      <c r="E33" s="2"/>
      <c r="F33" s="2"/>
      <c r="G33" s="2"/>
      <c r="H33" s="20"/>
      <c r="I33" s="20"/>
      <c r="J33" s="20"/>
      <c r="K33" s="20"/>
      <c r="L33" s="20"/>
      <c r="M33" s="18"/>
      <c r="N33" s="18"/>
    </row>
    <row r="34" spans="2:14" x14ac:dyDescent="0.3">
      <c r="B34" s="2" t="s">
        <v>33</v>
      </c>
      <c r="C34" s="2">
        <v>29000</v>
      </c>
      <c r="D34" s="2">
        <v>90</v>
      </c>
      <c r="E34" s="2"/>
      <c r="F34" s="2"/>
      <c r="G34" s="2"/>
      <c r="H34" s="20"/>
      <c r="I34" s="20"/>
      <c r="J34" s="20"/>
      <c r="K34" s="20"/>
      <c r="L34" s="20"/>
      <c r="M34" s="4"/>
      <c r="N34" s="4"/>
    </row>
    <row r="35" spans="2:14" x14ac:dyDescent="0.3">
      <c r="B35" s="2" t="s">
        <v>34</v>
      </c>
      <c r="C35" s="2">
        <v>29000</v>
      </c>
      <c r="D35" s="2">
        <v>123</v>
      </c>
      <c r="E35" s="2"/>
      <c r="F35" s="2"/>
      <c r="G35" s="2"/>
      <c r="H35" s="20"/>
      <c r="I35" s="20"/>
      <c r="J35" s="20"/>
      <c r="K35" s="4"/>
      <c r="L35" s="4"/>
      <c r="M35" s="4"/>
      <c r="N35" s="4"/>
    </row>
    <row r="36" spans="2:14" x14ac:dyDescent="0.3">
      <c r="B36" s="2"/>
      <c r="C36" s="2"/>
      <c r="D36" s="2"/>
      <c r="E36" s="2"/>
      <c r="F36" s="2"/>
      <c r="G36" s="2"/>
      <c r="H36" s="20"/>
      <c r="I36" s="20"/>
      <c r="J36" s="20"/>
      <c r="K36" s="4"/>
      <c r="L36" s="4"/>
      <c r="M36" s="4"/>
      <c r="N36" s="4"/>
    </row>
    <row r="37" spans="2:14" x14ac:dyDescent="0.3">
      <c r="B37" s="2"/>
      <c r="C37" s="2"/>
      <c r="D37" s="2"/>
      <c r="E37" s="2"/>
      <c r="F37" s="2"/>
      <c r="G37" s="2"/>
      <c r="H37" s="20"/>
      <c r="I37" s="20"/>
      <c r="J37" s="20"/>
      <c r="K37" s="4"/>
      <c r="L37" s="4"/>
      <c r="M37" s="4"/>
      <c r="N37" s="4"/>
    </row>
    <row r="38" spans="2:14" x14ac:dyDescent="0.3">
      <c r="B38" s="2"/>
      <c r="C38" s="2"/>
      <c r="D38" s="2"/>
      <c r="E38" s="2"/>
      <c r="F38" s="2"/>
      <c r="G38" s="2"/>
      <c r="H38" s="20"/>
      <c r="I38" s="20"/>
      <c r="J38" s="20"/>
      <c r="K38" s="4"/>
      <c r="L38" s="4"/>
      <c r="M38" s="4"/>
      <c r="N38" s="4"/>
    </row>
    <row r="39" spans="2:14" x14ac:dyDescent="0.3">
      <c r="B39" s="2"/>
      <c r="C39" s="2"/>
      <c r="D39" s="2"/>
      <c r="E39" s="2"/>
      <c r="F39" s="2"/>
      <c r="G39" s="2"/>
      <c r="H39" s="20"/>
      <c r="I39" s="20"/>
      <c r="J39" s="20"/>
      <c r="K39" s="4"/>
      <c r="L39" s="4"/>
      <c r="M39" s="4"/>
      <c r="N39" s="4"/>
    </row>
    <row r="40" spans="2:14" x14ac:dyDescent="0.3">
      <c r="B40" s="2"/>
      <c r="C40" s="2"/>
      <c r="D40" s="2"/>
      <c r="E40" s="2"/>
      <c r="F40" s="2"/>
      <c r="G40" s="2"/>
      <c r="H40" s="20"/>
      <c r="I40" s="20"/>
      <c r="J40" s="20"/>
      <c r="K40" s="4"/>
      <c r="L40" s="4"/>
      <c r="M40" s="4"/>
      <c r="N40" s="4"/>
    </row>
    <row r="41" spans="2:14" x14ac:dyDescent="0.3">
      <c r="B41" s="2"/>
      <c r="C41" s="2"/>
      <c r="D41" s="2"/>
      <c r="E41" s="2"/>
      <c r="F41" s="2"/>
      <c r="G41" s="2"/>
      <c r="H41" s="20"/>
      <c r="I41" s="20"/>
      <c r="J41" s="20"/>
      <c r="K41" s="4"/>
      <c r="L41" s="4"/>
      <c r="M41" s="4"/>
      <c r="N41" s="4"/>
    </row>
    <row r="42" spans="2:14" x14ac:dyDescent="0.3">
      <c r="B42" s="2"/>
      <c r="C42" s="2"/>
      <c r="D42" s="2"/>
      <c r="E42" s="2"/>
      <c r="F42" s="2"/>
      <c r="G42" s="2"/>
      <c r="H42" s="20"/>
      <c r="I42" s="20"/>
      <c r="J42" s="20"/>
      <c r="K42" s="4"/>
      <c r="L42" s="4"/>
      <c r="M42" s="4"/>
      <c r="N42" s="4"/>
    </row>
    <row r="43" spans="2:14" x14ac:dyDescent="0.3">
      <c r="B43" s="2"/>
      <c r="C43" s="2"/>
      <c r="D43" s="2"/>
      <c r="E43" s="2"/>
      <c r="F43" s="2"/>
      <c r="G43" s="2"/>
      <c r="H43" s="20"/>
      <c r="I43" s="20"/>
      <c r="J43" s="20"/>
      <c r="K43" s="4"/>
      <c r="L43" s="4"/>
      <c r="M43" s="4"/>
      <c r="N43" s="4"/>
    </row>
    <row r="44" spans="2:14" x14ac:dyDescent="0.3">
      <c r="B44" s="2"/>
      <c r="C44" s="2"/>
      <c r="D44" s="2"/>
      <c r="E44" s="2"/>
      <c r="F44" s="2"/>
      <c r="G44" s="2"/>
      <c r="H44" s="20"/>
      <c r="I44" s="20"/>
      <c r="J44" s="20"/>
      <c r="K44" s="4"/>
      <c r="L44" s="4"/>
      <c r="M44" s="4"/>
      <c r="N44" s="4"/>
    </row>
    <row r="45" spans="2:14" x14ac:dyDescent="0.3">
      <c r="B45" s="2"/>
      <c r="C45" s="2"/>
      <c r="D45" s="2"/>
      <c r="E45" s="2"/>
      <c r="F45" s="2"/>
      <c r="G45" s="2"/>
      <c r="H45" s="20"/>
      <c r="I45" s="20"/>
      <c r="J45" s="20"/>
      <c r="K45" s="4"/>
      <c r="L45" s="4"/>
      <c r="M45" s="4"/>
      <c r="N45" s="4"/>
    </row>
    <row r="46" spans="2:14" x14ac:dyDescent="0.3">
      <c r="B46" s="2"/>
      <c r="C46" s="2"/>
      <c r="D46" s="2"/>
      <c r="E46" s="2"/>
      <c r="F46" s="2"/>
      <c r="G46" s="2"/>
      <c r="H46" s="20"/>
      <c r="I46" s="20"/>
      <c r="J46" s="20"/>
      <c r="K46" s="4"/>
      <c r="L46" s="4"/>
      <c r="M46" s="4"/>
      <c r="N46" s="4"/>
    </row>
    <row r="47" spans="2:14" x14ac:dyDescent="0.3">
      <c r="B47" s="20"/>
      <c r="C47" s="20"/>
      <c r="D47" s="20"/>
      <c r="E47" s="20"/>
      <c r="F47" s="20"/>
      <c r="G47" s="20"/>
      <c r="H47" s="20"/>
      <c r="I47" s="20"/>
      <c r="J47" s="20"/>
      <c r="K47" s="4"/>
      <c r="L47" s="4"/>
      <c r="M47" s="4"/>
      <c r="N47" s="4"/>
    </row>
    <row r="48" spans="2:14" x14ac:dyDescent="0.3">
      <c r="B48" s="20"/>
      <c r="C48" s="20"/>
      <c r="D48" s="20"/>
      <c r="E48" s="20"/>
      <c r="F48" s="20"/>
      <c r="G48" s="20"/>
      <c r="H48" s="20"/>
      <c r="I48" s="20"/>
      <c r="J48" s="20"/>
      <c r="K48" s="4"/>
      <c r="L48" s="4"/>
      <c r="M48" s="4"/>
      <c r="N48" s="4"/>
    </row>
    <row r="49" spans="2:14" x14ac:dyDescent="0.3">
      <c r="B49" s="20"/>
      <c r="C49" s="20"/>
      <c r="D49" s="20"/>
      <c r="E49" s="20"/>
      <c r="F49" s="20"/>
      <c r="G49" s="20"/>
      <c r="H49" s="20"/>
      <c r="I49" s="20"/>
      <c r="J49" s="20"/>
      <c r="K49" s="4"/>
      <c r="L49" s="4"/>
      <c r="M49" s="4"/>
      <c r="N49" s="4"/>
    </row>
    <row r="50" spans="2:14" x14ac:dyDescent="0.3">
      <c r="B50" s="20"/>
      <c r="C50" s="20"/>
      <c r="D50" s="20"/>
      <c r="E50" s="20"/>
      <c r="F50" s="20"/>
      <c r="G50" s="20"/>
      <c r="H50" s="20"/>
      <c r="I50" s="20"/>
      <c r="J50" s="20"/>
      <c r="K50" s="4"/>
      <c r="L50" s="4"/>
      <c r="M50" s="4"/>
      <c r="N50" s="4"/>
    </row>
    <row r="51" spans="2:14" x14ac:dyDescent="0.3">
      <c r="B51" s="20"/>
      <c r="C51" s="20"/>
      <c r="D51" s="20"/>
      <c r="E51" s="20"/>
      <c r="F51" s="20"/>
      <c r="G51" s="20"/>
      <c r="H51" s="20"/>
      <c r="I51" s="20"/>
      <c r="J51" s="20"/>
      <c r="K51" s="4"/>
      <c r="L51" s="4"/>
      <c r="M51" s="4"/>
      <c r="N51" s="4"/>
    </row>
    <row r="52" spans="2:14" x14ac:dyDescent="0.3">
      <c r="B52" s="6"/>
      <c r="C52" s="6"/>
      <c r="D52" s="6"/>
      <c r="E52" s="6"/>
      <c r="F52" s="6"/>
      <c r="G52" s="6"/>
      <c r="H52" s="6"/>
      <c r="I52" s="4"/>
      <c r="J52" s="4"/>
      <c r="K52" s="4"/>
      <c r="L52" s="4"/>
      <c r="M52" s="4"/>
      <c r="N52" s="4"/>
    </row>
    <row r="53" spans="2:14" x14ac:dyDescent="0.3">
      <c r="B53" s="6"/>
      <c r="C53" s="6"/>
      <c r="D53" s="6"/>
      <c r="E53" s="6"/>
      <c r="F53" s="6"/>
      <c r="G53" s="6"/>
      <c r="H53" s="6"/>
      <c r="I53" s="4"/>
      <c r="J53" s="4"/>
      <c r="K53" s="4"/>
      <c r="L53" s="4"/>
      <c r="M53" s="4"/>
      <c r="N53" s="4"/>
    </row>
    <row r="54" spans="2:14" x14ac:dyDescent="0.3">
      <c r="B54" s="6"/>
      <c r="C54" s="6"/>
      <c r="D54" s="6"/>
      <c r="E54" s="6"/>
      <c r="F54" s="6"/>
      <c r="G54" s="6"/>
      <c r="H54" s="6"/>
      <c r="I54" s="4"/>
      <c r="J54" s="4"/>
      <c r="K54" s="4"/>
      <c r="L54" s="4"/>
      <c r="M54" s="4"/>
      <c r="N54" s="4"/>
    </row>
    <row r="55" spans="2:14" x14ac:dyDescent="0.3">
      <c r="B55" s="6"/>
      <c r="C55" s="6"/>
      <c r="D55" s="6"/>
      <c r="E55" s="6"/>
      <c r="F55" s="6"/>
      <c r="G55" s="6"/>
      <c r="H55" s="6"/>
      <c r="I55" s="4"/>
      <c r="J55" s="4"/>
      <c r="K55" s="4"/>
      <c r="L55" s="4"/>
      <c r="M55" s="4"/>
      <c r="N55" s="4"/>
    </row>
    <row r="56" spans="2:14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mergeCells count="4">
    <mergeCell ref="D2:E2"/>
    <mergeCell ref="F2:G2"/>
    <mergeCell ref="D3:E8"/>
    <mergeCell ref="F3:G8"/>
  </mergeCells>
  <phoneticPr fontId="3" type="noConversion"/>
  <dataValidations count="1">
    <dataValidation type="list" allowBlank="1" showInputMessage="1" showErrorMessage="1" sqref="C3">
      <formula1>$B$20:$B$35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abSelected="1" zoomScale="85" zoomScaleNormal="85" workbookViewId="0">
      <selection activeCell="I5" sqref="I5:J6"/>
    </sheetView>
  </sheetViews>
  <sheetFormatPr defaultRowHeight="16.5" x14ac:dyDescent="0.3"/>
  <cols>
    <col min="2" max="2" width="16.5" bestFit="1" customWidth="1"/>
    <col min="3" max="3" width="13" bestFit="1" customWidth="1"/>
    <col min="4" max="4" width="13.125" customWidth="1"/>
    <col min="5" max="5" width="14" customWidth="1"/>
    <col min="7" max="7" width="20" customWidth="1"/>
    <col min="9" max="10" width="10.625" customWidth="1"/>
    <col min="12" max="12" width="16.75" bestFit="1" customWidth="1"/>
    <col min="13" max="13" width="13.875" bestFit="1" customWidth="1"/>
    <col min="14" max="17" width="13.25" customWidth="1"/>
    <col min="19" max="19" width="13" bestFit="1" customWidth="1"/>
  </cols>
  <sheetData>
    <row r="2" spans="1:21" x14ac:dyDescent="0.3">
      <c r="B2" s="24"/>
      <c r="C2" s="24" t="s">
        <v>16</v>
      </c>
      <c r="D2" s="26" t="s">
        <v>26</v>
      </c>
      <c r="E2" s="26"/>
      <c r="F2" s="26" t="s">
        <v>25</v>
      </c>
      <c r="G2" s="26"/>
      <c r="L2" s="24"/>
      <c r="M2" s="24" t="s">
        <v>16</v>
      </c>
      <c r="N2" s="26" t="s">
        <v>26</v>
      </c>
      <c r="O2" s="26"/>
      <c r="P2" s="26" t="s">
        <v>25</v>
      </c>
      <c r="Q2" s="26"/>
    </row>
    <row r="3" spans="1:21" x14ac:dyDescent="0.3">
      <c r="B3" s="23" t="s">
        <v>22</v>
      </c>
      <c r="C3" s="5" t="s">
        <v>43</v>
      </c>
      <c r="D3" s="36">
        <f>(G21+G15*C5)*(C7+100)/200</f>
        <v>35982.655729591097</v>
      </c>
      <c r="E3" s="36"/>
      <c r="F3" s="36">
        <f>D3*((1.95*F15)/100+(1*100-F15)/100)</f>
        <v>53074.417201146869</v>
      </c>
      <c r="G3" s="36"/>
      <c r="L3" s="23" t="s">
        <v>22</v>
      </c>
      <c r="M3" s="5" t="s">
        <v>43</v>
      </c>
      <c r="N3" s="36">
        <f>(Q21+Q15*M5)*(M7+100)/200</f>
        <v>58426.939976111265</v>
      </c>
      <c r="O3" s="36"/>
      <c r="P3" s="36">
        <f>N3*((1.95*P15)/100+(1*100-P15)/100)</f>
        <v>86179.736464764123</v>
      </c>
      <c r="Q3" s="36"/>
    </row>
    <row r="4" spans="1:21" x14ac:dyDescent="0.3">
      <c r="B4" s="23" t="s">
        <v>0</v>
      </c>
      <c r="C4" s="1">
        <v>38500</v>
      </c>
      <c r="D4" s="36"/>
      <c r="E4" s="36"/>
      <c r="F4" s="36"/>
      <c r="G4" s="36"/>
      <c r="I4" s="25" t="str">
        <f>IF(F3&gt;P3,"왼쪽이",IF(F3=P3,"","오른쪽이"))</f>
        <v>오른쪽이</v>
      </c>
      <c r="J4" s="25"/>
      <c r="L4" s="23" t="s">
        <v>0</v>
      </c>
      <c r="M4" s="1">
        <v>42000</v>
      </c>
      <c r="N4" s="36"/>
      <c r="O4" s="36"/>
      <c r="P4" s="36"/>
      <c r="Q4" s="36"/>
      <c r="S4" s="10"/>
      <c r="T4" s="10"/>
    </row>
    <row r="5" spans="1:21" x14ac:dyDescent="0.3">
      <c r="B5" s="23" t="s">
        <v>1</v>
      </c>
      <c r="C5" s="1">
        <v>4000</v>
      </c>
      <c r="D5" s="36"/>
      <c r="E5" s="36"/>
      <c r="F5" s="36"/>
      <c r="G5" s="36"/>
      <c r="I5" s="37">
        <f>IF(I4="왼쪽이",F3/P3,IF(I4="오른쪽이",P3/F3,"같음"))</f>
        <v>1.6237528551307745</v>
      </c>
      <c r="J5" s="37"/>
      <c r="L5" s="23" t="s">
        <v>1</v>
      </c>
      <c r="M5" s="1">
        <v>6000</v>
      </c>
      <c r="N5" s="36"/>
      <c r="O5" s="36"/>
      <c r="P5" s="36"/>
      <c r="Q5" s="36"/>
      <c r="S5" s="10"/>
      <c r="T5" s="10"/>
    </row>
    <row r="6" spans="1:21" ht="16.5" customHeight="1" x14ac:dyDescent="0.3">
      <c r="B6" s="23" t="s">
        <v>2</v>
      </c>
      <c r="C6" s="1">
        <v>0</v>
      </c>
      <c r="D6" s="36"/>
      <c r="E6" s="36"/>
      <c r="F6" s="36"/>
      <c r="G6" s="36"/>
      <c r="I6" s="37"/>
      <c r="J6" s="37"/>
      <c r="K6" s="27"/>
      <c r="L6" s="23" t="s">
        <v>2</v>
      </c>
      <c r="M6" s="1">
        <v>3350</v>
      </c>
      <c r="N6" s="36"/>
      <c r="O6" s="36"/>
      <c r="P6" s="36"/>
      <c r="Q6" s="36"/>
    </row>
    <row r="7" spans="1:21" x14ac:dyDescent="0.3">
      <c r="B7" s="23" t="s">
        <v>3</v>
      </c>
      <c r="C7" s="1">
        <v>90</v>
      </c>
      <c r="D7" s="36"/>
      <c r="E7" s="36"/>
      <c r="F7" s="36"/>
      <c r="G7" s="36"/>
      <c r="I7" s="32" t="str">
        <f>IF(I5="같음","","배 강합니다.")</f>
        <v>배 강합니다.</v>
      </c>
      <c r="J7" s="32"/>
      <c r="K7" s="27"/>
      <c r="L7" s="23" t="s">
        <v>3</v>
      </c>
      <c r="M7" s="1">
        <v>90</v>
      </c>
      <c r="N7" s="36"/>
      <c r="O7" s="36"/>
      <c r="P7" s="36"/>
      <c r="Q7" s="36"/>
    </row>
    <row r="8" spans="1:21" x14ac:dyDescent="0.3">
      <c r="B8" s="23" t="s">
        <v>4</v>
      </c>
      <c r="C8" s="1">
        <v>182</v>
      </c>
      <c r="D8" s="36"/>
      <c r="E8" s="36"/>
      <c r="F8" s="36"/>
      <c r="G8" s="36"/>
      <c r="L8" s="23" t="s">
        <v>4</v>
      </c>
      <c r="M8" s="1">
        <v>182</v>
      </c>
      <c r="N8" s="36"/>
      <c r="O8" s="36"/>
      <c r="P8" s="36"/>
      <c r="Q8" s="36"/>
    </row>
    <row r="10" spans="1:21" x14ac:dyDescent="0.3">
      <c r="B10" s="9"/>
      <c r="C10" s="9" t="s">
        <v>37</v>
      </c>
      <c r="D10" s="9" t="s">
        <v>29</v>
      </c>
      <c r="L10" s="30"/>
      <c r="M10" s="30"/>
      <c r="N10" s="30"/>
    </row>
    <row r="11" spans="1:21" x14ac:dyDescent="0.3">
      <c r="B11" s="16" t="s">
        <v>28</v>
      </c>
      <c r="C11" s="17">
        <v>25000</v>
      </c>
      <c r="D11" s="17">
        <v>135</v>
      </c>
      <c r="E11" s="8"/>
      <c r="F11" s="8"/>
      <c r="G11" s="8"/>
      <c r="H11" s="8"/>
      <c r="I11" s="8"/>
      <c r="J11" s="8"/>
      <c r="L11" s="29"/>
      <c r="M11" s="31"/>
      <c r="N11" s="31"/>
      <c r="O11" s="8"/>
      <c r="P11" s="8"/>
      <c r="Q11" s="8"/>
      <c r="R11" s="8"/>
      <c r="S11" s="8"/>
      <c r="T11" s="8"/>
    </row>
    <row r="12" spans="1:21" x14ac:dyDescent="0.3">
      <c r="B12" s="20"/>
      <c r="C12" s="20"/>
      <c r="D12" s="20"/>
      <c r="E12" s="20"/>
      <c r="F12" s="20"/>
      <c r="G12" s="20"/>
      <c r="H12" s="20"/>
      <c r="I12" s="20"/>
      <c r="J12" s="20"/>
      <c r="K12" s="15"/>
      <c r="L12" s="20"/>
      <c r="M12" s="20"/>
      <c r="N12" s="20"/>
      <c r="O12" s="20"/>
      <c r="P12" s="20"/>
      <c r="Q12" s="20"/>
      <c r="R12" s="20"/>
      <c r="S12" s="20"/>
      <c r="T12" s="20"/>
    </row>
    <row r="13" spans="1:21" x14ac:dyDescent="0.3">
      <c r="B13" s="2"/>
      <c r="C13" s="2" t="s">
        <v>21</v>
      </c>
      <c r="D13" s="2"/>
      <c r="E13" s="2"/>
      <c r="F13" s="2" t="s">
        <v>24</v>
      </c>
      <c r="G13" s="2"/>
      <c r="H13" s="2"/>
      <c r="I13" s="6"/>
      <c r="J13" s="2"/>
      <c r="K13" s="13"/>
      <c r="L13" s="2"/>
      <c r="M13" s="2" t="s">
        <v>21</v>
      </c>
      <c r="N13" s="2"/>
      <c r="O13" s="2"/>
      <c r="P13" s="2" t="s">
        <v>24</v>
      </c>
      <c r="Q13" s="2"/>
      <c r="R13" s="20"/>
      <c r="T13" s="20"/>
      <c r="U13" s="8"/>
    </row>
    <row r="14" spans="1:21" x14ac:dyDescent="0.3">
      <c r="A14" s="4"/>
      <c r="B14" s="2" t="s">
        <v>45</v>
      </c>
      <c r="C14" s="2">
        <f>VLOOKUP(C3,B19:D35,2,FALSE)</f>
        <v>28500</v>
      </c>
      <c r="D14" s="2"/>
      <c r="E14" s="2"/>
      <c r="F14" s="2">
        <f>MAX(MIN(10000,C4-(C14-10000)),0)</f>
        <v>10000</v>
      </c>
      <c r="G14" s="2" t="s">
        <v>36</v>
      </c>
      <c r="H14" s="6"/>
      <c r="I14" s="6"/>
      <c r="J14" s="2"/>
      <c r="K14" s="13"/>
      <c r="L14" s="2" t="s">
        <v>37</v>
      </c>
      <c r="M14" s="2">
        <f>VLOOKUP(M3,L19:N35,2,FALSE)</f>
        <v>28500</v>
      </c>
      <c r="N14" s="2"/>
      <c r="O14" s="2"/>
      <c r="P14" s="2">
        <f>MAX(MIN(10000,M4-(M14-10000)),0)</f>
        <v>10000</v>
      </c>
      <c r="Q14" s="2" t="s">
        <v>36</v>
      </c>
      <c r="R14" s="4"/>
      <c r="S14" s="4"/>
      <c r="T14" s="8"/>
      <c r="U14" s="8"/>
    </row>
    <row r="15" spans="1:21" x14ac:dyDescent="0.3">
      <c r="A15" s="4"/>
      <c r="B15" s="2" t="s">
        <v>23</v>
      </c>
      <c r="C15" s="2">
        <f>VLOOKUP(C3,B19:D35,3,FALSE)</f>
        <v>132</v>
      </c>
      <c r="D15" s="2"/>
      <c r="E15" s="2"/>
      <c r="F15" s="2">
        <f>MAX(MIN(50,C8-C15),3)</f>
        <v>50</v>
      </c>
      <c r="G15" s="33">
        <f>MAX(1.875,IF(F17&gt;10000, 6.25 + (F17-10000)/2400,F17/10000*6.25))</f>
        <v>6.25</v>
      </c>
      <c r="H15" s="6"/>
      <c r="I15" s="6"/>
      <c r="J15" s="2"/>
      <c r="K15" s="14"/>
      <c r="L15" s="2" t="s">
        <v>23</v>
      </c>
      <c r="M15" s="2">
        <f>VLOOKUP(M3,L19:N35,3,FALSE)</f>
        <v>132</v>
      </c>
      <c r="N15" s="2"/>
      <c r="O15" s="2"/>
      <c r="P15" s="2">
        <f>MAX(MIN(50,M8-M15),3)</f>
        <v>50</v>
      </c>
      <c r="Q15" s="33">
        <f>MAX(1.875,IF(P17&gt;10000, 6.25 + (P17-10000)/2400,P17/10000*6.25))</f>
        <v>7.645833333333333</v>
      </c>
      <c r="R15" s="4"/>
      <c r="S15" s="4"/>
      <c r="T15" s="8"/>
      <c r="U15" s="8"/>
    </row>
    <row r="16" spans="1:21" x14ac:dyDescent="0.3">
      <c r="A16" s="4"/>
      <c r="B16" s="2" t="s">
        <v>27</v>
      </c>
      <c r="C16" s="2"/>
      <c r="D16" s="2"/>
      <c r="E16" s="2"/>
      <c r="F16" s="2">
        <f>MIN(MAX(C4-C14,0),C6)</f>
        <v>0</v>
      </c>
      <c r="G16" s="2"/>
      <c r="H16" s="2"/>
      <c r="I16" s="6"/>
      <c r="J16" s="2"/>
      <c r="K16" s="14"/>
      <c r="L16" s="2" t="s">
        <v>27</v>
      </c>
      <c r="M16" s="2"/>
      <c r="N16" s="2"/>
      <c r="O16" s="2"/>
      <c r="P16" s="2">
        <f>MIN(MAX(M4-M14,0),M6)</f>
        <v>3350</v>
      </c>
      <c r="Q16" s="2"/>
      <c r="R16" s="8"/>
      <c r="S16" s="4"/>
      <c r="T16" s="8"/>
      <c r="U16" s="8"/>
    </row>
    <row r="17" spans="1:21" x14ac:dyDescent="0.3">
      <c r="A17" s="4"/>
      <c r="B17" s="2"/>
      <c r="C17" s="2"/>
      <c r="D17" s="2"/>
      <c r="E17" s="2" t="s">
        <v>0</v>
      </c>
      <c r="F17" s="2">
        <f>F14+F16</f>
        <v>10000</v>
      </c>
      <c r="G17" s="2"/>
      <c r="H17" s="2"/>
      <c r="I17" s="6"/>
      <c r="J17" s="2"/>
      <c r="K17" s="14"/>
      <c r="L17" s="2"/>
      <c r="M17" s="2"/>
      <c r="N17" s="2"/>
      <c r="O17" s="2" t="s">
        <v>0</v>
      </c>
      <c r="P17" s="2">
        <f>P14+P16</f>
        <v>13350</v>
      </c>
      <c r="Q17" s="2"/>
      <c r="R17" s="8"/>
      <c r="S17" s="4"/>
      <c r="T17" s="8"/>
      <c r="U17" s="8"/>
    </row>
    <row r="18" spans="1:21" x14ac:dyDescent="0.3">
      <c r="A18" s="4"/>
      <c r="B18" s="2"/>
      <c r="C18" s="2"/>
      <c r="D18" s="2"/>
      <c r="E18" s="2"/>
      <c r="F18" s="2"/>
      <c r="G18" s="2"/>
      <c r="H18" s="2"/>
      <c r="I18" s="2"/>
      <c r="J18" s="2"/>
      <c r="K18" s="14"/>
      <c r="L18" s="2"/>
      <c r="M18" s="2"/>
      <c r="N18" s="2"/>
      <c r="O18" s="2"/>
      <c r="P18" s="2"/>
      <c r="Q18" s="2"/>
      <c r="R18" s="8"/>
      <c r="S18" s="8"/>
      <c r="T18" s="8"/>
      <c r="U18" s="8"/>
    </row>
    <row r="19" spans="1:21" x14ac:dyDescent="0.3">
      <c r="A19" s="4"/>
      <c r="B19" s="34" t="s">
        <v>17</v>
      </c>
      <c r="C19" s="34" t="s">
        <v>37</v>
      </c>
      <c r="D19" s="34" t="s">
        <v>18</v>
      </c>
      <c r="E19" s="2"/>
      <c r="F19" s="2" t="s">
        <v>39</v>
      </c>
      <c r="G19" s="2">
        <f>(F17+900)/(C14+900)</f>
        <v>0.37074829931972791</v>
      </c>
      <c r="H19" s="2"/>
      <c r="I19" s="2"/>
      <c r="J19" s="2"/>
      <c r="K19" s="14"/>
      <c r="L19" s="34" t="s">
        <v>17</v>
      </c>
      <c r="M19" s="34" t="s">
        <v>37</v>
      </c>
      <c r="N19" s="34" t="s">
        <v>18</v>
      </c>
      <c r="O19" s="2"/>
      <c r="P19" s="2" t="s">
        <v>39</v>
      </c>
      <c r="Q19" s="2">
        <f>(P17+900)/(M14+900)</f>
        <v>0.48469387755102039</v>
      </c>
      <c r="R19" s="8"/>
      <c r="S19" s="8"/>
      <c r="T19" s="8"/>
      <c r="U19" s="8"/>
    </row>
    <row r="20" spans="1:21" x14ac:dyDescent="0.3">
      <c r="A20" s="4"/>
      <c r="B20" s="2" t="s">
        <v>30</v>
      </c>
      <c r="C20" s="2">
        <f>C11</f>
        <v>25000</v>
      </c>
      <c r="D20" s="2">
        <f>D11</f>
        <v>135</v>
      </c>
      <c r="E20" s="2"/>
      <c r="F20" s="2" t="s">
        <v>40</v>
      </c>
      <c r="G20" s="2">
        <f xml:space="preserve"> 0.1856 + 0.5525 *G19 + 0.4214 * G19 ^ 2 - 0.3094 * G19 ^ 3 + 0.3643 *G19^ 4 - 0.2144 * G19 ^ 5</f>
        <v>0.43797550052241663</v>
      </c>
      <c r="H20" s="2"/>
      <c r="I20" s="2"/>
      <c r="J20" s="2"/>
      <c r="K20" s="14"/>
      <c r="L20" s="2" t="s">
        <v>30</v>
      </c>
      <c r="M20" s="2">
        <f>C11</f>
        <v>25000</v>
      </c>
      <c r="N20" s="2">
        <f>D11</f>
        <v>135</v>
      </c>
      <c r="O20" s="2"/>
      <c r="P20" s="2" t="s">
        <v>40</v>
      </c>
      <c r="Q20" s="2">
        <f xml:space="preserve"> 0.1856 + 0.5525 *Q19 + 0.4214 * Q19 ^ 2 - 0.3094 * Q19 ^ 3 + 0.3643 *Q19^ 4 - 0.2144 * Q19 ^ 5</f>
        <v>0.53153204354139905</v>
      </c>
      <c r="R20" s="8"/>
      <c r="S20" s="8"/>
      <c r="T20" s="8"/>
      <c r="U20" s="8"/>
    </row>
    <row r="21" spans="1:21" x14ac:dyDescent="0.3">
      <c r="A21" s="4"/>
      <c r="B21" s="2" t="s">
        <v>5</v>
      </c>
      <c r="C21" s="2">
        <v>13000</v>
      </c>
      <c r="D21" s="2">
        <v>80</v>
      </c>
      <c r="E21" s="2"/>
      <c r="F21" s="2" t="s">
        <v>41</v>
      </c>
      <c r="G21" s="2">
        <f>(C14+900)*G20</f>
        <v>12876.479715359048</v>
      </c>
      <c r="H21" s="2"/>
      <c r="I21" s="2"/>
      <c r="J21" s="2"/>
      <c r="K21" s="14"/>
      <c r="L21" s="2" t="s">
        <v>5</v>
      </c>
      <c r="M21" s="2">
        <v>13000</v>
      </c>
      <c r="N21" s="2">
        <v>80</v>
      </c>
      <c r="O21" s="2"/>
      <c r="P21" s="2" t="s">
        <v>41</v>
      </c>
      <c r="Q21" s="2">
        <f>(M14+900)*Q20</f>
        <v>15627.042080117131</v>
      </c>
      <c r="R21" s="8"/>
      <c r="S21" s="8"/>
      <c r="T21" s="8"/>
      <c r="U21" s="8"/>
    </row>
    <row r="22" spans="1:21" x14ac:dyDescent="0.3">
      <c r="A22" s="4"/>
      <c r="B22" s="2" t="s">
        <v>6</v>
      </c>
      <c r="C22" s="2">
        <v>18500</v>
      </c>
      <c r="D22" s="2">
        <v>105</v>
      </c>
      <c r="E22" s="2"/>
      <c r="F22" s="2"/>
      <c r="G22" s="2"/>
      <c r="H22" s="2"/>
      <c r="I22" s="2"/>
      <c r="J22" s="2"/>
      <c r="K22" s="14"/>
      <c r="L22" s="2" t="s">
        <v>6</v>
      </c>
      <c r="M22" s="2">
        <v>18500</v>
      </c>
      <c r="N22" s="2">
        <v>105</v>
      </c>
      <c r="O22" s="2"/>
      <c r="P22" s="2"/>
      <c r="Q22" s="2"/>
      <c r="R22" s="8"/>
      <c r="S22" s="8"/>
      <c r="T22" s="8"/>
      <c r="U22" s="8"/>
    </row>
    <row r="23" spans="1:21" x14ac:dyDescent="0.3">
      <c r="A23" s="4"/>
      <c r="B23" s="2" t="s">
        <v>7</v>
      </c>
      <c r="C23" s="2">
        <v>20500</v>
      </c>
      <c r="D23" s="2">
        <v>105</v>
      </c>
      <c r="E23" s="2"/>
      <c r="F23" s="2"/>
      <c r="G23" s="2"/>
      <c r="H23" s="2"/>
      <c r="I23" s="2"/>
      <c r="J23" s="2"/>
      <c r="K23" s="14"/>
      <c r="L23" s="2" t="s">
        <v>7</v>
      </c>
      <c r="M23" s="2">
        <v>20500</v>
      </c>
      <c r="N23" s="2">
        <v>105</v>
      </c>
      <c r="O23" s="2"/>
      <c r="P23" s="2"/>
      <c r="Q23" s="2"/>
      <c r="R23" s="8"/>
      <c r="S23" s="8"/>
      <c r="T23" s="8"/>
      <c r="U23" s="8"/>
    </row>
    <row r="24" spans="1:21" x14ac:dyDescent="0.3">
      <c r="A24" s="4"/>
      <c r="B24" s="2" t="s">
        <v>8</v>
      </c>
      <c r="C24" s="2">
        <v>20500</v>
      </c>
      <c r="D24" s="2">
        <v>108</v>
      </c>
      <c r="E24" s="2"/>
      <c r="F24" s="2"/>
      <c r="G24" s="2"/>
      <c r="H24" s="2"/>
      <c r="I24" s="2"/>
      <c r="J24" s="2"/>
      <c r="K24" s="14"/>
      <c r="L24" s="2" t="s">
        <v>8</v>
      </c>
      <c r="M24" s="2">
        <v>20500</v>
      </c>
      <c r="N24" s="2">
        <v>108</v>
      </c>
      <c r="O24" s="2"/>
      <c r="P24" s="2"/>
      <c r="Q24" s="2"/>
      <c r="R24" s="8"/>
      <c r="S24" s="8"/>
      <c r="T24" s="8"/>
      <c r="U24" s="8"/>
    </row>
    <row r="25" spans="1:21" x14ac:dyDescent="0.3">
      <c r="A25" s="4"/>
      <c r="B25" s="2" t="s">
        <v>9</v>
      </c>
      <c r="C25" s="2">
        <v>21300</v>
      </c>
      <c r="D25" s="2">
        <v>114</v>
      </c>
      <c r="E25" s="2"/>
      <c r="F25" s="2"/>
      <c r="G25" s="2"/>
      <c r="H25" s="2"/>
      <c r="I25" s="2"/>
      <c r="J25" s="2"/>
      <c r="K25" s="14"/>
      <c r="L25" s="2" t="s">
        <v>9</v>
      </c>
      <c r="M25" s="2">
        <v>21300</v>
      </c>
      <c r="N25" s="2">
        <v>114</v>
      </c>
      <c r="O25" s="2"/>
      <c r="P25" s="2"/>
      <c r="Q25" s="2"/>
      <c r="R25" s="8"/>
      <c r="S25" s="8"/>
      <c r="T25" s="8"/>
      <c r="U25" s="8"/>
    </row>
    <row r="26" spans="1:21" x14ac:dyDescent="0.3">
      <c r="A26" s="4"/>
      <c r="B26" s="2" t="s">
        <v>10</v>
      </c>
      <c r="C26" s="2">
        <v>24000</v>
      </c>
      <c r="D26" s="2">
        <v>125</v>
      </c>
      <c r="E26" s="2"/>
      <c r="F26" s="2"/>
      <c r="G26" s="2"/>
      <c r="H26" s="2"/>
      <c r="I26" s="2"/>
      <c r="J26" s="2"/>
      <c r="K26" s="14"/>
      <c r="L26" s="2" t="s">
        <v>10</v>
      </c>
      <c r="M26" s="2">
        <v>24000</v>
      </c>
      <c r="N26" s="2">
        <v>125</v>
      </c>
      <c r="O26" s="2"/>
      <c r="P26" s="2"/>
      <c r="Q26" s="2"/>
      <c r="R26" s="8"/>
      <c r="S26" s="8"/>
      <c r="T26" s="8"/>
      <c r="U26" s="8"/>
    </row>
    <row r="27" spans="1:21" x14ac:dyDescent="0.3">
      <c r="A27" s="4"/>
      <c r="B27" s="2" t="s">
        <v>11</v>
      </c>
      <c r="C27" s="2">
        <v>26000</v>
      </c>
      <c r="D27" s="2">
        <v>127</v>
      </c>
      <c r="E27" s="2"/>
      <c r="F27" s="2"/>
      <c r="G27" s="2"/>
      <c r="H27" s="2"/>
      <c r="I27" s="2"/>
      <c r="J27" s="2"/>
      <c r="K27" s="14"/>
      <c r="L27" s="2" t="s">
        <v>11</v>
      </c>
      <c r="M27" s="2">
        <v>26000</v>
      </c>
      <c r="N27" s="2">
        <v>127</v>
      </c>
      <c r="O27" s="2"/>
      <c r="P27" s="2"/>
      <c r="Q27" s="2"/>
      <c r="R27" s="8"/>
      <c r="S27" s="8"/>
      <c r="T27" s="8"/>
      <c r="U27" s="8"/>
    </row>
    <row r="28" spans="1:21" x14ac:dyDescent="0.3">
      <c r="A28" s="4"/>
      <c r="B28" s="2" t="s">
        <v>12</v>
      </c>
      <c r="C28" s="2">
        <v>27000</v>
      </c>
      <c r="D28" s="2">
        <v>130</v>
      </c>
      <c r="E28" s="2"/>
      <c r="F28" s="2"/>
      <c r="G28" s="2"/>
      <c r="H28" s="2"/>
      <c r="I28" s="2"/>
      <c r="J28" s="2"/>
      <c r="K28" s="14"/>
      <c r="L28" s="2" t="s">
        <v>12</v>
      </c>
      <c r="M28" s="2">
        <v>27000</v>
      </c>
      <c r="N28" s="2">
        <v>130</v>
      </c>
      <c r="O28" s="2"/>
      <c r="P28" s="2"/>
      <c r="Q28" s="2"/>
      <c r="R28" s="8"/>
      <c r="S28" s="8"/>
      <c r="T28" s="8"/>
      <c r="U28" s="8"/>
    </row>
    <row r="29" spans="1:21" x14ac:dyDescent="0.3">
      <c r="A29" s="4"/>
      <c r="B29" s="2" t="s">
        <v>13</v>
      </c>
      <c r="C29" s="2">
        <v>28000</v>
      </c>
      <c r="D29" s="2">
        <v>131</v>
      </c>
      <c r="E29" s="2"/>
      <c r="F29" s="2"/>
      <c r="G29" s="2"/>
      <c r="H29" s="2"/>
      <c r="I29" s="2"/>
      <c r="J29" s="2"/>
      <c r="K29" s="14"/>
      <c r="L29" s="2" t="s">
        <v>13</v>
      </c>
      <c r="M29" s="2">
        <v>28000</v>
      </c>
      <c r="N29" s="2">
        <v>131</v>
      </c>
      <c r="O29" s="2"/>
      <c r="P29" s="2"/>
      <c r="Q29" s="2"/>
      <c r="R29" s="8"/>
      <c r="S29" s="8"/>
      <c r="T29" s="8"/>
      <c r="U29" s="8"/>
    </row>
    <row r="30" spans="1:21" x14ac:dyDescent="0.3">
      <c r="A30" s="4"/>
      <c r="B30" s="2" t="s">
        <v>14</v>
      </c>
      <c r="C30" s="2">
        <v>28500</v>
      </c>
      <c r="D30" s="2">
        <v>132</v>
      </c>
      <c r="E30" s="2"/>
      <c r="F30" s="2"/>
      <c r="G30" s="2"/>
      <c r="H30" s="2"/>
      <c r="I30" s="2"/>
      <c r="J30" s="2"/>
      <c r="K30" s="14"/>
      <c r="L30" s="2" t="s">
        <v>14</v>
      </c>
      <c r="M30" s="2">
        <v>28500</v>
      </c>
      <c r="N30" s="2">
        <v>132</v>
      </c>
      <c r="O30" s="2"/>
      <c r="P30" s="2"/>
      <c r="Q30" s="2"/>
      <c r="R30" s="8"/>
      <c r="S30" s="8"/>
      <c r="T30" s="8"/>
      <c r="U30" s="4"/>
    </row>
    <row r="31" spans="1:21" x14ac:dyDescent="0.3">
      <c r="A31" s="4"/>
      <c r="B31" s="2" t="s">
        <v>15</v>
      </c>
      <c r="C31" s="2">
        <v>26000</v>
      </c>
      <c r="D31" s="2">
        <v>127</v>
      </c>
      <c r="E31" s="2"/>
      <c r="F31" s="2"/>
      <c r="G31" s="2"/>
      <c r="H31" s="2"/>
      <c r="I31" s="2"/>
      <c r="J31" s="2"/>
      <c r="K31" s="14"/>
      <c r="L31" s="2" t="s">
        <v>15</v>
      </c>
      <c r="M31" s="2">
        <v>26000</v>
      </c>
      <c r="N31" s="2">
        <v>127</v>
      </c>
      <c r="O31" s="2"/>
      <c r="P31" s="2"/>
      <c r="Q31" s="2"/>
      <c r="R31" s="8"/>
      <c r="S31" s="8"/>
      <c r="T31" s="8"/>
      <c r="U31" s="4"/>
    </row>
    <row r="32" spans="1:21" x14ac:dyDescent="0.3">
      <c r="B32" s="2" t="s">
        <v>31</v>
      </c>
      <c r="C32" s="2">
        <v>17000</v>
      </c>
      <c r="D32" s="2">
        <v>90</v>
      </c>
      <c r="E32" s="2"/>
      <c r="F32" s="2"/>
      <c r="G32" s="2"/>
      <c r="H32" s="2"/>
      <c r="I32" s="2"/>
      <c r="J32" s="2"/>
      <c r="K32" s="14"/>
      <c r="L32" s="2" t="s">
        <v>31</v>
      </c>
      <c r="M32" s="2">
        <v>17000</v>
      </c>
      <c r="N32" s="2">
        <v>90</v>
      </c>
      <c r="O32" s="2"/>
      <c r="P32" s="2"/>
      <c r="Q32" s="2"/>
      <c r="R32" s="20"/>
      <c r="S32" s="20"/>
      <c r="T32" s="20"/>
    </row>
    <row r="33" spans="2:20" x14ac:dyDescent="0.3">
      <c r="B33" s="2" t="s">
        <v>32</v>
      </c>
      <c r="C33" s="2">
        <v>23500</v>
      </c>
      <c r="D33" s="2">
        <v>123</v>
      </c>
      <c r="E33" s="2"/>
      <c r="F33" s="2"/>
      <c r="G33" s="2"/>
      <c r="H33" s="2"/>
      <c r="I33" s="2"/>
      <c r="J33" s="2"/>
      <c r="K33" s="14"/>
      <c r="L33" s="2" t="s">
        <v>32</v>
      </c>
      <c r="M33" s="2">
        <v>23500</v>
      </c>
      <c r="N33" s="2">
        <v>123</v>
      </c>
      <c r="O33" s="2"/>
      <c r="P33" s="2"/>
      <c r="Q33" s="2"/>
      <c r="R33" s="20"/>
      <c r="S33" s="20"/>
      <c r="T33" s="20"/>
    </row>
    <row r="34" spans="2:20" x14ac:dyDescent="0.3">
      <c r="B34" s="2" t="s">
        <v>33</v>
      </c>
      <c r="C34" s="2">
        <v>29000</v>
      </c>
      <c r="D34" s="2">
        <v>90</v>
      </c>
      <c r="E34" s="2"/>
      <c r="F34" s="2"/>
      <c r="G34" s="2"/>
      <c r="H34" s="2"/>
      <c r="I34" s="2"/>
      <c r="J34" s="2"/>
      <c r="K34" s="14"/>
      <c r="L34" s="2" t="s">
        <v>33</v>
      </c>
      <c r="M34" s="2">
        <v>29000</v>
      </c>
      <c r="N34" s="2">
        <v>90</v>
      </c>
      <c r="O34" s="2"/>
      <c r="P34" s="2"/>
      <c r="Q34" s="2"/>
      <c r="R34" s="20"/>
      <c r="S34" s="20"/>
      <c r="T34" s="20"/>
    </row>
    <row r="35" spans="2:20" x14ac:dyDescent="0.3">
      <c r="B35" s="2" t="s">
        <v>34</v>
      </c>
      <c r="C35" s="2">
        <v>29000</v>
      </c>
      <c r="D35" s="2">
        <v>123</v>
      </c>
      <c r="E35" s="2"/>
      <c r="F35" s="2"/>
      <c r="G35" s="2"/>
      <c r="H35" s="2"/>
      <c r="I35" s="2"/>
      <c r="J35" s="2"/>
      <c r="K35" s="14"/>
      <c r="L35" s="2" t="s">
        <v>34</v>
      </c>
      <c r="M35" s="2">
        <v>29000</v>
      </c>
      <c r="N35" s="2">
        <v>123</v>
      </c>
      <c r="O35" s="2"/>
      <c r="P35" s="2"/>
      <c r="Q35" s="2"/>
      <c r="R35" s="20"/>
      <c r="S35" s="20"/>
      <c r="T35" s="20"/>
    </row>
    <row r="36" spans="2:20" x14ac:dyDescent="0.3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2"/>
    </row>
    <row r="37" spans="2:20" x14ac:dyDescent="0.3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2"/>
    </row>
    <row r="38" spans="2:20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4"/>
      <c r="Q38" s="14"/>
      <c r="R38" s="12"/>
    </row>
    <row r="39" spans="2:20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4"/>
      <c r="Q39" s="14"/>
      <c r="R39" s="12"/>
    </row>
    <row r="40" spans="2:20" x14ac:dyDescent="0.3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14"/>
      <c r="Q40" s="14"/>
      <c r="R40" s="12"/>
    </row>
    <row r="41" spans="2:20" x14ac:dyDescent="0.3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4"/>
      <c r="Q41" s="14"/>
      <c r="R41" s="12"/>
    </row>
    <row r="42" spans="2:20" x14ac:dyDescent="0.3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/>
      <c r="P42" s="12"/>
      <c r="Q42" s="12"/>
      <c r="R42" s="12"/>
    </row>
    <row r="43" spans="2:20" x14ac:dyDescent="0.3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20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20" x14ac:dyDescent="0.3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20" x14ac:dyDescent="0.3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20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20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</sheetData>
  <mergeCells count="11">
    <mergeCell ref="I4:J4"/>
    <mergeCell ref="I5:J6"/>
    <mergeCell ref="I7:J7"/>
    <mergeCell ref="D2:E2"/>
    <mergeCell ref="F2:G2"/>
    <mergeCell ref="D3:E8"/>
    <mergeCell ref="F3:G8"/>
    <mergeCell ref="N2:O2"/>
    <mergeCell ref="P2:Q2"/>
    <mergeCell ref="N3:O8"/>
    <mergeCell ref="P3:Q8"/>
  </mergeCells>
  <phoneticPr fontId="3" type="noConversion"/>
  <dataValidations count="1">
    <dataValidation type="list" allowBlank="1" showInputMessage="1" showErrorMessage="1" sqref="C3 M3">
      <formula1>$B$20:$B$35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6 i g y T n P a d S S n A A A A + Q A A A B I A H A B D b 2 5 m a W c v U G F j a 2 F n Z S 5 4 b W w g o h g A K K A U A A A A A A A A A A A A A A A A A A A A A A A A A A A A h Y + 9 D o I w G E V f h X S n P 4 j G k I 8 y O C q J 0 c S 4 N r V C A x R D i + X d H H w k X 0 E S x b A 5 3 p M z n P t 6 P C E b m j q 4 q 8 7 q 1 q S I Y Y o C Z W R 7 0 a Z I U e + u 4 R p l H P Z C V q J Q w S g b m w z 2 k q L S u V t C i P c e + w V u u 4 J E l D J y z n d H W a p G o J + s / 8 u h N t Y J I x X i c P r E 8 A h H M Y 7 p a o l Z T B m Q i U O u z c w Z k z E F M o O w 6 W v X d 4 p X b b g 9 A J k m k O 8 N / g Z Q S w M E F A A C A A g A 6 i g y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o o M k 4 o i k e 4 D g A A A B E A A A A T A B w A R m 9 y b X V s Y X M v U 2 V j d G l v b j E u b S C i G A A o o B Q A A A A A A A A A A A A A A A A A A A A A A A A A A A A r T k 0 u y c z P U w i G 0 I b W A F B L A Q I t A B Q A A g A I A O o o M k 5 z 2 n U k p w A A A P k A A A A S A A A A A A A A A A A A A A A A A A A A A A B D b 2 5 m a W c v U G F j a 2 F n Z S 5 4 b W x Q S w E C L Q A U A A I A C A D q K D J O D 8 r p q 6 Q A A A D p A A A A E w A A A A A A A A A A A A A A A A D z A A A A W 0 N v b n R l b n R f V H l w Z X N d L n h t b F B L A Q I t A B Q A A g A I A O o o M k 4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6 C z z D u 5 2 c U a d E s v M r y d P P Q A A A A A C A A A A A A A Q Z g A A A A E A A C A A A A A F 2 2 K K q B i g O 1 R g L W R p C J t 8 v 7 K P a A A M 7 I N + H n B w 9 P s W A Q A A A A A O g A A A A A I A A C A A A A D 1 i f l C u j Q k V t F j b h m L L I o a r D V 0 v n r i Z 8 6 3 6 Y t A J 1 4 h Z 1 A A A A C z 8 Y W q 4 R W 8 C l x / T u T B m F q H p M 9 v y T W o L 3 Y m 7 B p + p x + B o P w e d I J j G t 1 I 8 U J p S r w Z I 4 Q j d Y c 8 s L H G e m / u 0 e 7 m v J 4 U 1 D E E z j 9 A g n e B H X r r i B H a d 0 A A A A C 0 7 e S 8 l V v 0 s + h H W X g j R R y 4 i v v r 7 I r 4 c t F u 5 + y Y l k C t a n y i 7 O a B i u Q + f H o H 6 D L Y z 7 B E T 3 U E o Z d j 4 d V 6 d V o Q d V 0 k < / D a t a M a s h u p > 
</file>

<file path=customXml/itemProps1.xml><?xml version="1.0" encoding="utf-8"?>
<ds:datastoreItem xmlns:ds="http://schemas.openxmlformats.org/officeDocument/2006/customXml" ds:itemID="{6364F14E-98B2-43AE-8AF0-C320B5D86A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일반</vt:lpstr>
      <vt:lpstr>검시타</vt:lpstr>
      <vt:lpstr>창시타</vt:lpstr>
      <vt:lpstr>비교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최주연</dc:creator>
  <cp:lastModifiedBy>최주연</cp:lastModifiedBy>
  <dcterms:created xsi:type="dcterms:W3CDTF">2019-01-17T19:52:59Z</dcterms:created>
  <dcterms:modified xsi:type="dcterms:W3CDTF">2019-03-04T12:02:10Z</dcterms:modified>
</cp:coreProperties>
</file>