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600" yWindow="45" windowWidth="19395" windowHeight="8505" firstSheet="2" activeTab="2"/>
  </bookViews>
  <sheets>
    <sheet name="Chart2" sheetId="5" state="hidden" r:id="rId1"/>
    <sheet name="Chart1" sheetId="4" state="hidden" r:id="rId2"/>
    <sheet name="Sheet1" sheetId="1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B9" i="2" l="1"/>
  <c r="B11" i="2" s="1"/>
  <c r="F20" i="2"/>
  <c r="G17" i="2"/>
  <c r="F17" i="2"/>
  <c r="F18" i="2"/>
  <c r="G20" i="2" s="1"/>
  <c r="F15" i="2"/>
  <c r="F12" i="2"/>
  <c r="G14" i="2" s="1"/>
  <c r="F9" i="2"/>
  <c r="F11" i="2" s="1"/>
  <c r="B18" i="2"/>
  <c r="C20" i="2" s="1"/>
  <c r="Q34" i="1" s="1"/>
  <c r="B15" i="2"/>
  <c r="C17" i="2" s="1"/>
  <c r="B12" i="2"/>
  <c r="C14" i="2" s="1"/>
  <c r="B17" i="2" l="1"/>
  <c r="C11" i="2"/>
  <c r="Q33" i="1"/>
  <c r="G11" i="2"/>
  <c r="F14" i="2"/>
  <c r="B14" i="2"/>
  <c r="B20" i="2"/>
  <c r="Q25" i="1" s="1"/>
  <c r="Q16" i="1"/>
  <c r="Q29" i="1"/>
  <c r="Q21" i="1"/>
  <c r="G5" i="2"/>
  <c r="G4" i="2"/>
  <c r="Q27" i="1" s="1"/>
  <c r="G3" i="2"/>
  <c r="G2" i="2"/>
  <c r="Q28" i="1" l="1"/>
  <c r="Q26" i="1"/>
  <c r="G6" i="2"/>
  <c r="Q18" i="1" s="1"/>
  <c r="C4" i="2"/>
  <c r="Q19" i="1" s="1"/>
  <c r="C2" i="2"/>
  <c r="Q32" i="1" s="1"/>
  <c r="C3" i="2"/>
  <c r="Q31" i="1" s="1"/>
  <c r="C5" i="2"/>
  <c r="Q30" i="1" s="1"/>
  <c r="C6" i="2" l="1"/>
  <c r="Q23" i="1" l="1"/>
  <c r="Q17" i="1"/>
  <c r="Q20" i="1"/>
  <c r="Q22" i="1"/>
  <c r="Q24" i="1"/>
</calcChain>
</file>

<file path=xl/sharedStrings.xml><?xml version="1.0" encoding="utf-8"?>
<sst xmlns="http://schemas.openxmlformats.org/spreadsheetml/2006/main" count="202" uniqueCount="110">
  <si>
    <t>이름</t>
    <phoneticPr fontId="6" type="noConversion"/>
  </si>
  <si>
    <t>등급</t>
    <phoneticPr fontId="6" type="noConversion"/>
  </si>
  <si>
    <t>랩제</t>
    <phoneticPr fontId="6" type="noConversion"/>
  </si>
  <si>
    <t>고정옵션</t>
    <phoneticPr fontId="6" type="noConversion"/>
  </si>
  <si>
    <t>랜덤옵션(3개)</t>
    <phoneticPr fontId="6" type="noConversion"/>
  </si>
  <si>
    <t>추가정보</t>
    <phoneticPr fontId="6" type="noConversion"/>
  </si>
  <si>
    <t>공격력 100~149</t>
    <phoneticPr fontId="6" type="noConversion"/>
  </si>
  <si>
    <t>적중도 20~33</t>
    <phoneticPr fontId="6" type="noConversion"/>
  </si>
  <si>
    <t>치명타 피해 390~571</t>
    <phoneticPr fontId="6" type="noConversion"/>
  </si>
  <si>
    <t>최대 HP 6570~9611</t>
    <phoneticPr fontId="6" type="noConversion"/>
  </si>
  <si>
    <t>치명타 확률 [%] 3~6</t>
    <phoneticPr fontId="6" type="noConversion"/>
  </si>
  <si>
    <t>쿨타임 감소 [%] 2~4</t>
    <phoneticPr fontId="6" type="noConversion"/>
  </si>
  <si>
    <t>프라이머시 와쳐 헤드</t>
    <phoneticPr fontId="6" type="noConversion"/>
  </si>
  <si>
    <t>프라이머시 카디널 숄더</t>
    <phoneticPr fontId="6" type="noConversion"/>
  </si>
  <si>
    <t>프라이머시 엑소더스 레그</t>
    <phoneticPr fontId="6" type="noConversion"/>
  </si>
  <si>
    <t xml:space="preserve"> 프라이머시 필그림 바디</t>
    <phoneticPr fontId="6" type="noConversion"/>
  </si>
  <si>
    <t>레전드</t>
    <phoneticPr fontId="6" type="noConversion"/>
  </si>
  <si>
    <t>1195~1613</t>
    <phoneticPr fontId="6" type="noConversion"/>
  </si>
  <si>
    <t>2391~3226</t>
    <phoneticPr fontId="6" type="noConversion"/>
  </si>
  <si>
    <t>3586~4842</t>
    <phoneticPr fontId="6" type="noConversion"/>
  </si>
  <si>
    <t>소켓 4개</t>
    <phoneticPr fontId="6" type="noConversion"/>
  </si>
  <si>
    <t>소울 베이퍼 획득
[%] +30</t>
    <phoneticPr fontId="6" type="noConversion"/>
  </si>
  <si>
    <t>치명타 저항
[%] 18</t>
    <phoneticPr fontId="6" type="noConversion"/>
  </si>
  <si>
    <t>최대 HP +5994</t>
    <phoneticPr fontId="6" type="noConversion"/>
  </si>
  <si>
    <t>회피도 +89</t>
    <phoneticPr fontId="6" type="noConversion"/>
  </si>
  <si>
    <t>공격력</t>
    <phoneticPr fontId="6" type="noConversion"/>
  </si>
  <si>
    <t>적중</t>
    <phoneticPr fontId="6" type="noConversion"/>
  </si>
  <si>
    <t>치확</t>
    <phoneticPr fontId="6" type="noConversion"/>
  </si>
  <si>
    <t>치피</t>
    <phoneticPr fontId="6" type="noConversion"/>
  </si>
  <si>
    <t>쿨감</t>
    <phoneticPr fontId="6" type="noConversion"/>
  </si>
  <si>
    <t>HP</t>
    <phoneticPr fontId="6" type="noConversion"/>
  </si>
  <si>
    <t>입력값</t>
    <phoneticPr fontId="6" type="noConversion"/>
  </si>
  <si>
    <t>적중 300</t>
    <phoneticPr fontId="6" type="noConversion"/>
  </si>
  <si>
    <t>2세트</t>
    <phoneticPr fontId="6" type="noConversion"/>
  </si>
  <si>
    <t>4세트</t>
    <phoneticPr fontId="6" type="noConversion"/>
  </si>
  <si>
    <t>SG소모량 감소</t>
    <phoneticPr fontId="6" type="noConversion"/>
  </si>
  <si>
    <t>HP 20000</t>
    <phoneticPr fontId="6" type="noConversion"/>
  </si>
  <si>
    <t>공격속도 5%</t>
    <phoneticPr fontId="6" type="noConversion"/>
  </si>
  <si>
    <t>SG소모량 감소 20%</t>
    <phoneticPr fontId="6" type="noConversion"/>
  </si>
  <si>
    <t>보추피 15%</t>
    <phoneticPr fontId="6" type="noConversion"/>
  </si>
  <si>
    <t>치확 10%</t>
    <phoneticPr fontId="6" type="noConversion"/>
  </si>
  <si>
    <t>사용</t>
    <phoneticPr fontId="6" type="noConversion"/>
  </si>
  <si>
    <t>총합</t>
    <phoneticPr fontId="6" type="noConversion"/>
  </si>
  <si>
    <t>보스추가피해</t>
    <phoneticPr fontId="6" type="noConversion"/>
  </si>
  <si>
    <t>공격속도</t>
    <phoneticPr fontId="6" type="noConversion"/>
  </si>
  <si>
    <t>프라이머시 와쳐 헤드 익스텐드</t>
    <phoneticPr fontId="6" type="noConversion"/>
  </si>
  <si>
    <t>프라이머시 카디널 숄더 익스텐드</t>
    <phoneticPr fontId="6" type="noConversion"/>
  </si>
  <si>
    <t xml:space="preserve"> 프라이머시 필그림 바디 익스텐드</t>
    <phoneticPr fontId="6" type="noConversion"/>
  </si>
  <si>
    <t>프라이머시 엑소더스 레그 익스텐드</t>
    <phoneticPr fontId="6" type="noConversion"/>
  </si>
  <si>
    <t>방어도 73~227</t>
    <phoneticPr fontId="6" type="noConversion"/>
  </si>
  <si>
    <t>적중도 8~34</t>
    <phoneticPr fontId="6" type="noConversion"/>
  </si>
  <si>
    <t>공격력 40~156</t>
    <phoneticPr fontId="6" type="noConversion"/>
  </si>
  <si>
    <t>회피도 16~63</t>
    <phoneticPr fontId="6" type="noConversion"/>
  </si>
  <si>
    <t>치명타 피해 156~599</t>
    <phoneticPr fontId="6" type="noConversion"/>
  </si>
  <si>
    <t>빗맞힘 피해 [%] 1~7</t>
    <phoneticPr fontId="6" type="noConversion"/>
  </si>
  <si>
    <t>최대 HP 2628~10091</t>
    <phoneticPr fontId="6" type="noConversion"/>
  </si>
  <si>
    <t>치명타 확률 [%] 1~7</t>
    <phoneticPr fontId="6" type="noConversion"/>
  </si>
  <si>
    <t>추가 경험치 [%] 2~10</t>
    <phoneticPr fontId="6" type="noConversion"/>
  </si>
  <si>
    <t>쿨타임 감소 [%] 1~5</t>
    <phoneticPr fontId="6" type="noConversion"/>
  </si>
  <si>
    <t>소울 베이퍼 획득
[%] +30
피해감소
[%] -10</t>
    <phoneticPr fontId="6" type="noConversion"/>
  </si>
  <si>
    <t>치명타 저항
[%] 18
최대 스테미나
-20</t>
    <phoneticPr fontId="6" type="noConversion"/>
  </si>
  <si>
    <t>최대 HP +5994
방어도 -10000</t>
    <phoneticPr fontId="6" type="noConversion"/>
  </si>
  <si>
    <t>회피도 +89
빗맞힘 피해
[%] -15%</t>
    <phoneticPr fontId="6" type="noConversion"/>
  </si>
  <si>
    <t>피해감소</t>
    <phoneticPr fontId="6" type="noConversion"/>
  </si>
  <si>
    <t>최대 스테미나</t>
    <phoneticPr fontId="6" type="noConversion"/>
  </si>
  <si>
    <t>방어도</t>
    <phoneticPr fontId="6" type="noConversion"/>
  </si>
  <si>
    <t>빗맞힘 피해</t>
    <phoneticPr fontId="6" type="noConversion"/>
  </si>
  <si>
    <t>추가 경험치</t>
    <phoneticPr fontId="6" type="noConversion"/>
  </si>
  <si>
    <t>회피도</t>
    <phoneticPr fontId="6" type="noConversion"/>
  </si>
  <si>
    <t>치명타 저항</t>
    <phoneticPr fontId="6" type="noConversion"/>
  </si>
  <si>
    <t>방어도</t>
    <phoneticPr fontId="6" type="noConversion"/>
  </si>
  <si>
    <t>방어도 입력</t>
    <phoneticPr fontId="6" type="noConversion"/>
  </si>
  <si>
    <t>일반세트효과</t>
    <phoneticPr fontId="6" type="noConversion"/>
  </si>
  <si>
    <t>익스텐드 세트효과</t>
    <phoneticPr fontId="6" type="noConversion"/>
  </si>
  <si>
    <t>치피 6000</t>
    <phoneticPr fontId="6" type="noConversion"/>
  </si>
  <si>
    <t>치확 5%</t>
    <phoneticPr fontId="6" type="noConversion"/>
  </si>
  <si>
    <t>보추피 20%</t>
    <phoneticPr fontId="6" type="noConversion"/>
  </si>
  <si>
    <t>공격속도 10%</t>
    <phoneticPr fontId="6" type="noConversion"/>
  </si>
  <si>
    <t>필독!!!</t>
    <phoneticPr fontId="6" type="noConversion"/>
  </si>
  <si>
    <t>1.주황색의 입력 부분만 편집하세요
2.사용하는 장비는 왼편에 체크박스에 표시하세요</t>
    <phoneticPr fontId="6" type="noConversion"/>
  </si>
  <si>
    <t>강화옵션</t>
    <phoneticPr fontId="6" type="noConversion"/>
  </si>
  <si>
    <t>일반 몬스터에게 적중시
10%의 확률로 공격력 7%증가</t>
    <phoneticPr fontId="6" type="noConversion"/>
  </si>
  <si>
    <t>방어도 [%] +36%</t>
  </si>
  <si>
    <t>보스 추가 피해 [%] +3%</t>
  </si>
  <si>
    <t>보스형 몬스터에게 적중시
2초간 공격력 6%증가</t>
  </si>
  <si>
    <t>회피도 +120</t>
  </si>
  <si>
    <t>적중도 +390</t>
  </si>
  <si>
    <t>회피기 사용시
5% 확률로 SG 12% 회복</t>
  </si>
  <si>
    <t>최대 HP +2500</t>
  </si>
  <si>
    <t>치명타 [%] +6%</t>
  </si>
  <si>
    <t>슈퍼아머 브레이크 발생시
10% 확률로 치명타 데미지 650 증가</t>
  </si>
  <si>
    <t>피해감소 [%] +6%</t>
  </si>
  <si>
    <t>적 방어도 관통력 [%] 6%</t>
  </si>
  <si>
    <t>강화 입력</t>
    <phoneticPr fontId="6" type="noConversion"/>
  </si>
  <si>
    <t>옵션값 입력</t>
    <phoneticPr fontId="6" type="noConversion"/>
  </si>
  <si>
    <t>일반 머리</t>
    <phoneticPr fontId="6" type="noConversion"/>
  </si>
  <si>
    <t>일반 숄더</t>
    <phoneticPr fontId="6" type="noConversion"/>
  </si>
  <si>
    <t>일반 바디</t>
    <phoneticPr fontId="6" type="noConversion"/>
  </si>
  <si>
    <t>일반 레그</t>
    <phoneticPr fontId="6" type="noConversion"/>
  </si>
  <si>
    <t>익스 머리</t>
    <phoneticPr fontId="6" type="noConversion"/>
  </si>
  <si>
    <t>익스 숄더</t>
    <phoneticPr fontId="6" type="noConversion"/>
  </si>
  <si>
    <t>익스 바디</t>
    <phoneticPr fontId="6" type="noConversion"/>
  </si>
  <si>
    <t>익스 레그</t>
    <phoneticPr fontId="6" type="noConversion"/>
  </si>
  <si>
    <t>합</t>
    <phoneticPr fontId="6" type="noConversion"/>
  </si>
  <si>
    <t>세트효과</t>
    <phoneticPr fontId="6" type="noConversion"/>
  </si>
  <si>
    <t>강화효과</t>
    <phoneticPr fontId="6" type="noConversion"/>
  </si>
  <si>
    <t>-</t>
    <phoneticPr fontId="6" type="noConversion"/>
  </si>
  <si>
    <t>소울 베이퍼 획득</t>
    <phoneticPr fontId="6" type="noConversion"/>
  </si>
  <si>
    <t>방어도 [%]</t>
    <phoneticPr fontId="6" type="noConversion"/>
  </si>
  <si>
    <t>방어도 관통력 [%]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</si>
</sst>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7F7F7F"/>
      </top>
      <bottom style="thin">
        <color rgb="FFB2B2B2"/>
      </bottom>
      <diagonal/>
    </border>
    <border>
      <left/>
      <right/>
      <top style="thin">
        <color rgb="FF7F7F7F"/>
      </top>
      <bottom style="thin">
        <color rgb="FFB2B2B2"/>
      </bottom>
      <diagonal/>
    </border>
    <border>
      <left/>
      <right style="thin">
        <color rgb="FFB2B2B2"/>
      </right>
      <top style="thin">
        <color rgb="FF7F7F7F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3" borderId="1" applyNumberFormat="0" applyAlignment="0" applyProtection="0">
      <alignment vertical="center"/>
    </xf>
    <xf numFmtId="0" fontId="1" fillId="4" borderId="3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3" borderId="2" xfId="2">
      <alignment vertical="center"/>
    </xf>
    <xf numFmtId="0" fontId="4" fillId="3" borderId="1" xfId="3">
      <alignment vertical="center"/>
    </xf>
    <xf numFmtId="0" fontId="2" fillId="2" borderId="1" xfId="1">
      <alignment vertical="center"/>
    </xf>
    <xf numFmtId="0" fontId="0" fillId="4" borderId="3" xfId="4" applyFont="1">
      <alignment vertical="center"/>
    </xf>
    <xf numFmtId="0" fontId="7" fillId="4" borderId="3" xfId="4" applyFont="1">
      <alignment vertical="center"/>
    </xf>
    <xf numFmtId="0" fontId="5" fillId="5" borderId="1" xfId="5" applyBorder="1">
      <alignment vertical="center"/>
    </xf>
    <xf numFmtId="0" fontId="2" fillId="2" borderId="11" xfId="1" applyBorder="1" applyAlignment="1">
      <alignment horizontal="center" vertical="center"/>
    </xf>
    <xf numFmtId="0" fontId="2" fillId="2" borderId="10" xfId="1" applyBorder="1" applyAlignment="1">
      <alignment horizontal="center" vertical="center"/>
    </xf>
    <xf numFmtId="0" fontId="2" fillId="2" borderId="12" xfId="1" applyBorder="1" applyAlignment="1">
      <alignment horizontal="center" vertical="center"/>
    </xf>
    <xf numFmtId="0" fontId="4" fillId="3" borderId="1" xfId="3" applyAlignment="1">
      <alignment horizontal="center" vertical="center"/>
    </xf>
    <xf numFmtId="0" fontId="4" fillId="3" borderId="1" xfId="3" applyAlignment="1">
      <alignment horizontal="center" vertical="center" wrapText="1"/>
    </xf>
    <xf numFmtId="0" fontId="7" fillId="4" borderId="4" xfId="4" applyFont="1" applyBorder="1" applyAlignment="1">
      <alignment horizontal="center" vertical="center"/>
    </xf>
    <xf numFmtId="0" fontId="7" fillId="4" borderId="5" xfId="4" applyFont="1" applyBorder="1" applyAlignment="1">
      <alignment horizontal="center" vertical="center"/>
    </xf>
    <xf numFmtId="0" fontId="7" fillId="4" borderId="6" xfId="4" applyFont="1" applyBorder="1" applyAlignment="1">
      <alignment horizontal="center" vertical="center"/>
    </xf>
    <xf numFmtId="0" fontId="7" fillId="4" borderId="7" xfId="4" applyFont="1" applyBorder="1" applyAlignment="1">
      <alignment horizontal="center" vertical="center"/>
    </xf>
    <xf numFmtId="0" fontId="7" fillId="4" borderId="8" xfId="4" applyFont="1" applyBorder="1" applyAlignment="1">
      <alignment horizontal="center" vertical="center"/>
    </xf>
    <xf numFmtId="0" fontId="7" fillId="4" borderId="3" xfId="4" applyFont="1" applyAlignment="1">
      <alignment horizontal="center" vertical="center"/>
    </xf>
    <xf numFmtId="0" fontId="7" fillId="4" borderId="9" xfId="4" applyFont="1" applyBorder="1" applyAlignment="1">
      <alignment horizontal="center" vertical="center"/>
    </xf>
    <xf numFmtId="0" fontId="4" fillId="3" borderId="11" xfId="3" applyBorder="1" applyAlignment="1">
      <alignment horizontal="center" vertical="center"/>
    </xf>
    <xf numFmtId="0" fontId="4" fillId="3" borderId="10" xfId="3" applyBorder="1" applyAlignment="1">
      <alignment horizontal="center" vertical="center"/>
    </xf>
    <xf numFmtId="0" fontId="4" fillId="3" borderId="12" xfId="3" applyBorder="1" applyAlignment="1">
      <alignment horizontal="center" vertical="center"/>
    </xf>
    <xf numFmtId="0" fontId="2" fillId="2" borderId="1" xfId="1" applyAlignment="1">
      <alignment horizontal="center" vertical="center"/>
    </xf>
    <xf numFmtId="0" fontId="4" fillId="3" borderId="11" xfId="3" applyBorder="1" applyAlignment="1">
      <alignment horizontal="center" vertical="center" wrapText="1"/>
    </xf>
    <xf numFmtId="0" fontId="4" fillId="3" borderId="10" xfId="3" applyBorder="1" applyAlignment="1">
      <alignment horizontal="center" vertical="center" wrapText="1"/>
    </xf>
    <xf numFmtId="0" fontId="4" fillId="3" borderId="12" xfId="3" applyBorder="1" applyAlignment="1">
      <alignment horizontal="center" vertical="center" wrapText="1"/>
    </xf>
    <xf numFmtId="0" fontId="8" fillId="0" borderId="13" xfId="6" applyBorder="1" applyAlignment="1">
      <alignment horizontal="center" vertical="center"/>
    </xf>
    <xf numFmtId="0" fontId="8" fillId="0" borderId="13" xfId="6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강조색2" xfId="5" builtinId="33"/>
    <cellStyle name="경고문" xfId="6" builtinId="11"/>
    <cellStyle name="계산" xfId="3" builtinId="22"/>
    <cellStyle name="메모" xfId="4" builtinId="10"/>
    <cellStyle name="입력" xfId="1" builtinId="20"/>
    <cellStyle name="출력" xfId="2" builtinId="2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54240"/>
        <c:axId val="89821696"/>
      </c:barChart>
      <c:catAx>
        <c:axId val="4135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89821696"/>
        <c:crosses val="autoZero"/>
        <c:auto val="1"/>
        <c:lblAlgn val="ctr"/>
        <c:lblOffset val="100"/>
        <c:noMultiLvlLbl val="0"/>
      </c:catAx>
      <c:valAx>
        <c:axId val="8982169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4135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24512"/>
        <c:axId val="89823424"/>
      </c:barChart>
      <c:catAx>
        <c:axId val="5862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9823424"/>
        <c:crosses val="autoZero"/>
        <c:auto val="1"/>
        <c:lblAlgn val="ctr"/>
        <c:lblOffset val="100"/>
        <c:noMultiLvlLbl val="0"/>
      </c:catAx>
      <c:valAx>
        <c:axId val="898234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58624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차트4"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차트5"/>
  <sheetViews>
    <sheetView zoomScale="86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CheckBox" fmlaLink="Sheet2!$B$2" lockText="1" noThreeD="1"/>
</file>

<file path=xl/ctrlProps/ctrlProp2.xml><?xml version="1.0" encoding="utf-8"?>
<formControlPr xmlns="http://schemas.microsoft.com/office/spreadsheetml/2009/9/main" objectType="CheckBox" fmlaLink="Sheet2!$B$3" lockText="1" noThreeD="1"/>
</file>

<file path=xl/ctrlProps/ctrlProp3.xml><?xml version="1.0" encoding="utf-8"?>
<formControlPr xmlns="http://schemas.microsoft.com/office/spreadsheetml/2009/9/main" objectType="CheckBox" fmlaLink="Sheet2!$B$4" lockText="1" noThreeD="1"/>
</file>

<file path=xl/ctrlProps/ctrlProp4.xml><?xml version="1.0" encoding="utf-8"?>
<formControlPr xmlns="http://schemas.microsoft.com/office/spreadsheetml/2009/9/main" objectType="CheckBox" fmlaLink="Sheet2!$B$5" lockText="1" noThreeD="1"/>
</file>

<file path=xl/ctrlProps/ctrlProp5.xml><?xml version="1.0" encoding="utf-8"?>
<formControlPr xmlns="http://schemas.microsoft.com/office/spreadsheetml/2009/9/main" objectType="CheckBox" fmlaLink="Sheet2!$F$2" lockText="1" noThreeD="1"/>
</file>

<file path=xl/ctrlProps/ctrlProp6.xml><?xml version="1.0" encoding="utf-8"?>
<formControlPr xmlns="http://schemas.microsoft.com/office/spreadsheetml/2009/9/main" objectType="CheckBox" fmlaLink="Sheet2!$F$3" lockText="1" noThreeD="1"/>
</file>

<file path=xl/ctrlProps/ctrlProp7.xml><?xml version="1.0" encoding="utf-8"?>
<formControlPr xmlns="http://schemas.microsoft.com/office/spreadsheetml/2009/9/main" objectType="CheckBox" fmlaLink="Sheet2!$F$4" lockText="1" noThreeD="1"/>
</file>

<file path=xl/ctrlProps/ctrlProp8.xml><?xml version="1.0" encoding="utf-8"?>
<formControlPr xmlns="http://schemas.microsoft.com/office/spreadsheetml/2009/9/main" objectType="CheckBox" fmlaLink="Sheet2!$F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4564" cy="6080494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</xdr:row>
          <xdr:rowOff>66675</xdr:rowOff>
        </xdr:from>
        <xdr:to>
          <xdr:col>0</xdr:col>
          <xdr:colOff>609600</xdr:colOff>
          <xdr:row>4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95250</xdr:rowOff>
        </xdr:from>
        <xdr:to>
          <xdr:col>0</xdr:col>
          <xdr:colOff>609600</xdr:colOff>
          <xdr:row>10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15</xdr:row>
          <xdr:rowOff>95250</xdr:rowOff>
        </xdr:from>
        <xdr:to>
          <xdr:col>0</xdr:col>
          <xdr:colOff>609600</xdr:colOff>
          <xdr:row>16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21</xdr:row>
          <xdr:rowOff>123825</xdr:rowOff>
        </xdr:from>
        <xdr:to>
          <xdr:col>0</xdr:col>
          <xdr:colOff>609600</xdr:colOff>
          <xdr:row>22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29</xdr:row>
          <xdr:rowOff>66675</xdr:rowOff>
        </xdr:from>
        <xdr:to>
          <xdr:col>0</xdr:col>
          <xdr:colOff>609600</xdr:colOff>
          <xdr:row>30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39</xdr:row>
          <xdr:rowOff>95250</xdr:rowOff>
        </xdr:from>
        <xdr:to>
          <xdr:col>0</xdr:col>
          <xdr:colOff>609600</xdr:colOff>
          <xdr:row>40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49</xdr:row>
          <xdr:rowOff>95250</xdr:rowOff>
        </xdr:from>
        <xdr:to>
          <xdr:col>0</xdr:col>
          <xdr:colOff>609600</xdr:colOff>
          <xdr:row>50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59</xdr:row>
          <xdr:rowOff>123825</xdr:rowOff>
        </xdr:from>
        <xdr:to>
          <xdr:col>0</xdr:col>
          <xdr:colOff>609600</xdr:colOff>
          <xdr:row>60</xdr:row>
          <xdr:rowOff>114300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67"/>
  <sheetViews>
    <sheetView tabSelected="1" zoomScale="82" zoomScaleNormal="82" workbookViewId="0">
      <selection activeCell="N6" sqref="N6"/>
    </sheetView>
  </sheetViews>
  <sheetFormatPr defaultRowHeight="16.5" outlineLevelCol="2" x14ac:dyDescent="0.3"/>
  <cols>
    <col min="1" max="1" width="9" customWidth="1" outlineLevel="1"/>
    <col min="2" max="2" width="30.375" customWidth="1" outlineLevel="1"/>
    <col min="3" max="4" width="9" hidden="1" customWidth="1" outlineLevel="2"/>
    <col min="5" max="5" width="15.75" customWidth="1" outlineLevel="1" collapsed="1"/>
    <col min="6" max="6" width="11.75" customWidth="1" outlineLevel="1"/>
    <col min="7" max="7" width="15.375" hidden="1" customWidth="1" outlineLevel="2"/>
    <col min="8" max="8" width="23.75" customWidth="1" outlineLevel="1" collapsed="1"/>
    <col min="9" max="9" width="10.875" customWidth="1" outlineLevel="1"/>
    <col min="10" max="10" width="9" hidden="1" customWidth="1" outlineLevel="2"/>
    <col min="11" max="11" width="5.5" hidden="1" customWidth="1" outlineLevel="2"/>
    <col min="12" max="12" width="31.875" hidden="1" customWidth="1" outlineLevel="2"/>
    <col min="13" max="13" width="9.125" customWidth="1" outlineLevel="1" collapsed="1"/>
    <col min="16" max="16" width="20.875" customWidth="1"/>
  </cols>
  <sheetData>
    <row r="1" spans="1:17" x14ac:dyDescent="0.3">
      <c r="A1" s="3" t="s">
        <v>41</v>
      </c>
      <c r="B1" t="s">
        <v>0</v>
      </c>
      <c r="C1" t="s">
        <v>1</v>
      </c>
      <c r="D1" t="s">
        <v>2</v>
      </c>
      <c r="E1" t="s">
        <v>70</v>
      </c>
      <c r="F1" s="3" t="s">
        <v>71</v>
      </c>
      <c r="G1" t="s">
        <v>3</v>
      </c>
      <c r="H1" t="s">
        <v>4</v>
      </c>
      <c r="I1" s="3" t="s">
        <v>94</v>
      </c>
      <c r="J1" t="s">
        <v>5</v>
      </c>
      <c r="K1" s="10" t="s">
        <v>80</v>
      </c>
      <c r="L1" s="10"/>
      <c r="M1" s="3" t="s">
        <v>93</v>
      </c>
      <c r="O1" s="12" t="s">
        <v>72</v>
      </c>
      <c r="P1" s="13"/>
      <c r="Q1" s="14"/>
    </row>
    <row r="2" spans="1:17" x14ac:dyDescent="0.3">
      <c r="A2" s="22"/>
      <c r="B2" s="10" t="s">
        <v>12</v>
      </c>
      <c r="C2" s="10" t="s">
        <v>16</v>
      </c>
      <c r="D2" s="10">
        <v>65</v>
      </c>
      <c r="E2" s="10" t="s">
        <v>17</v>
      </c>
      <c r="F2" s="22"/>
      <c r="G2" s="11" t="s">
        <v>21</v>
      </c>
      <c r="H2" s="2" t="s">
        <v>6</v>
      </c>
      <c r="I2" s="3"/>
      <c r="J2" s="10"/>
      <c r="K2" s="10"/>
      <c r="L2" s="11"/>
      <c r="M2" s="7"/>
      <c r="O2" s="15" t="s">
        <v>33</v>
      </c>
      <c r="P2" s="5" t="s">
        <v>32</v>
      </c>
      <c r="Q2" s="15"/>
    </row>
    <row r="3" spans="1:17" x14ac:dyDescent="0.3">
      <c r="A3" s="22"/>
      <c r="B3" s="10"/>
      <c r="C3" s="10"/>
      <c r="D3" s="10"/>
      <c r="E3" s="10"/>
      <c r="F3" s="22"/>
      <c r="G3" s="10"/>
      <c r="H3" s="2" t="s">
        <v>7</v>
      </c>
      <c r="I3" s="3"/>
      <c r="J3" s="10"/>
      <c r="K3" s="10"/>
      <c r="L3" s="10"/>
      <c r="M3" s="8"/>
      <c r="O3" s="16"/>
      <c r="P3" s="5" t="s">
        <v>40</v>
      </c>
      <c r="Q3" s="16"/>
    </row>
    <row r="4" spans="1:17" x14ac:dyDescent="0.3">
      <c r="A4" s="22"/>
      <c r="B4" s="10"/>
      <c r="C4" s="10"/>
      <c r="D4" s="10"/>
      <c r="E4" s="10"/>
      <c r="F4" s="22"/>
      <c r="G4" s="10"/>
      <c r="H4" s="2" t="s">
        <v>8</v>
      </c>
      <c r="I4" s="3"/>
      <c r="J4" s="10"/>
      <c r="K4" s="10"/>
      <c r="L4" s="10"/>
      <c r="M4" s="8"/>
      <c r="O4" s="17" t="s">
        <v>34</v>
      </c>
      <c r="P4" s="5" t="s">
        <v>39</v>
      </c>
      <c r="Q4" s="15"/>
    </row>
    <row r="5" spans="1:17" x14ac:dyDescent="0.3">
      <c r="A5" s="22"/>
      <c r="B5" s="10"/>
      <c r="C5" s="10"/>
      <c r="D5" s="10"/>
      <c r="E5" s="10"/>
      <c r="F5" s="22"/>
      <c r="G5" s="10"/>
      <c r="H5" s="2" t="s">
        <v>9</v>
      </c>
      <c r="I5" s="3"/>
      <c r="J5" s="10"/>
      <c r="K5" s="10"/>
      <c r="L5" s="10"/>
      <c r="M5" s="8"/>
      <c r="O5" s="17"/>
      <c r="P5" s="5" t="s">
        <v>38</v>
      </c>
      <c r="Q5" s="18"/>
    </row>
    <row r="6" spans="1:17" x14ac:dyDescent="0.3">
      <c r="A6" s="22"/>
      <c r="B6" s="10"/>
      <c r="C6" s="10"/>
      <c r="D6" s="10"/>
      <c r="E6" s="10"/>
      <c r="F6" s="22"/>
      <c r="G6" s="10"/>
      <c r="H6" s="2" t="s">
        <v>10</v>
      </c>
      <c r="I6" s="3"/>
      <c r="J6" s="10"/>
      <c r="K6" s="10"/>
      <c r="L6" s="10"/>
      <c r="M6" s="8"/>
      <c r="O6" s="17"/>
      <c r="P6" s="5" t="s">
        <v>36</v>
      </c>
      <c r="Q6" s="18"/>
    </row>
    <row r="7" spans="1:17" x14ac:dyDescent="0.3">
      <c r="A7" s="22"/>
      <c r="B7" s="10"/>
      <c r="C7" s="10"/>
      <c r="D7" s="10"/>
      <c r="E7" s="10"/>
      <c r="F7" s="22"/>
      <c r="G7" s="10"/>
      <c r="H7" s="2" t="s">
        <v>11</v>
      </c>
      <c r="I7" s="3"/>
      <c r="J7" s="10"/>
      <c r="K7" s="10"/>
      <c r="L7" s="10"/>
      <c r="M7" s="9"/>
      <c r="O7" s="17"/>
      <c r="P7" s="4" t="s">
        <v>37</v>
      </c>
      <c r="Q7" s="16"/>
    </row>
    <row r="8" spans="1:17" x14ac:dyDescent="0.3">
      <c r="A8" s="22"/>
      <c r="B8" s="10" t="s">
        <v>13</v>
      </c>
      <c r="C8" s="10" t="s">
        <v>16</v>
      </c>
      <c r="D8" s="10">
        <v>65</v>
      </c>
      <c r="E8" s="10" t="s">
        <v>18</v>
      </c>
      <c r="F8" s="22"/>
      <c r="G8" s="11" t="s">
        <v>22</v>
      </c>
      <c r="H8" s="2" t="s">
        <v>6</v>
      </c>
      <c r="I8" s="3"/>
      <c r="J8" s="10"/>
      <c r="K8" s="10"/>
      <c r="L8" s="11"/>
      <c r="M8" s="7"/>
      <c r="O8" s="12" t="s">
        <v>73</v>
      </c>
      <c r="P8" s="13"/>
      <c r="Q8" s="14"/>
    </row>
    <row r="9" spans="1:17" x14ac:dyDescent="0.3">
      <c r="A9" s="22"/>
      <c r="B9" s="10"/>
      <c r="C9" s="10"/>
      <c r="D9" s="10"/>
      <c r="E9" s="10"/>
      <c r="F9" s="22"/>
      <c r="G9" s="10"/>
      <c r="H9" s="2" t="s">
        <v>7</v>
      </c>
      <c r="I9" s="3"/>
      <c r="J9" s="10"/>
      <c r="K9" s="10"/>
      <c r="L9" s="10"/>
      <c r="M9" s="8"/>
      <c r="O9" s="15" t="s">
        <v>33</v>
      </c>
      <c r="P9" s="5" t="s">
        <v>74</v>
      </c>
      <c r="Q9" s="15"/>
    </row>
    <row r="10" spans="1:17" x14ac:dyDescent="0.3">
      <c r="A10" s="22"/>
      <c r="B10" s="10"/>
      <c r="C10" s="10"/>
      <c r="D10" s="10"/>
      <c r="E10" s="10"/>
      <c r="F10" s="22"/>
      <c r="G10" s="10"/>
      <c r="H10" s="2" t="s">
        <v>8</v>
      </c>
      <c r="I10" s="3"/>
      <c r="J10" s="10"/>
      <c r="K10" s="10"/>
      <c r="L10" s="10"/>
      <c r="M10" s="8"/>
      <c r="O10" s="16"/>
      <c r="P10" s="5" t="s">
        <v>75</v>
      </c>
      <c r="Q10" s="16"/>
    </row>
    <row r="11" spans="1:17" x14ac:dyDescent="0.3">
      <c r="A11" s="22"/>
      <c r="B11" s="10"/>
      <c r="C11" s="10"/>
      <c r="D11" s="10"/>
      <c r="E11" s="10"/>
      <c r="F11" s="22"/>
      <c r="G11" s="10"/>
      <c r="H11" s="2" t="s">
        <v>9</v>
      </c>
      <c r="I11" s="3"/>
      <c r="J11" s="10"/>
      <c r="K11" s="10"/>
      <c r="L11" s="10"/>
      <c r="M11" s="8"/>
      <c r="O11" s="17" t="s">
        <v>34</v>
      </c>
      <c r="P11" s="5" t="s">
        <v>76</v>
      </c>
      <c r="Q11" s="15"/>
    </row>
    <row r="12" spans="1:17" x14ac:dyDescent="0.3">
      <c r="A12" s="22"/>
      <c r="B12" s="10"/>
      <c r="C12" s="10"/>
      <c r="D12" s="10"/>
      <c r="E12" s="10"/>
      <c r="F12" s="22"/>
      <c r="G12" s="10"/>
      <c r="H12" s="2" t="s">
        <v>10</v>
      </c>
      <c r="I12" s="3"/>
      <c r="J12" s="10"/>
      <c r="K12" s="10"/>
      <c r="L12" s="10"/>
      <c r="M12" s="8"/>
      <c r="O12" s="17"/>
      <c r="P12" s="4" t="s">
        <v>77</v>
      </c>
      <c r="Q12" s="18"/>
    </row>
    <row r="13" spans="1:17" x14ac:dyDescent="0.3">
      <c r="A13" s="22"/>
      <c r="B13" s="10"/>
      <c r="C13" s="10"/>
      <c r="D13" s="10"/>
      <c r="E13" s="10"/>
      <c r="F13" s="22"/>
      <c r="G13" s="10"/>
      <c r="H13" s="2" t="s">
        <v>11</v>
      </c>
      <c r="I13" s="3"/>
      <c r="J13" s="10"/>
      <c r="K13" s="10"/>
      <c r="L13" s="10"/>
      <c r="M13" s="9"/>
      <c r="O13" s="17"/>
      <c r="P13" s="5"/>
      <c r="Q13" s="18"/>
    </row>
    <row r="14" spans="1:17" x14ac:dyDescent="0.3">
      <c r="A14" s="22"/>
      <c r="B14" s="10" t="s">
        <v>15</v>
      </c>
      <c r="C14" s="10" t="s">
        <v>16</v>
      </c>
      <c r="D14" s="10">
        <v>65</v>
      </c>
      <c r="E14" s="10" t="s">
        <v>19</v>
      </c>
      <c r="F14" s="22"/>
      <c r="G14" s="10" t="s">
        <v>23</v>
      </c>
      <c r="H14" s="2" t="s">
        <v>6</v>
      </c>
      <c r="I14" s="3"/>
      <c r="J14" s="10"/>
      <c r="K14" s="10"/>
      <c r="L14" s="11"/>
      <c r="M14" s="7"/>
      <c r="O14" s="17"/>
      <c r="P14" s="4"/>
      <c r="Q14" s="16"/>
    </row>
    <row r="15" spans="1:17" x14ac:dyDescent="0.3">
      <c r="A15" s="22"/>
      <c r="B15" s="10"/>
      <c r="C15" s="10"/>
      <c r="D15" s="10"/>
      <c r="E15" s="10"/>
      <c r="F15" s="22"/>
      <c r="G15" s="10"/>
      <c r="H15" s="2" t="s">
        <v>7</v>
      </c>
      <c r="I15" s="3"/>
      <c r="J15" s="10"/>
      <c r="K15" s="10"/>
      <c r="L15" s="10"/>
      <c r="M15" s="8"/>
    </row>
    <row r="16" spans="1:17" x14ac:dyDescent="0.3">
      <c r="A16" s="22"/>
      <c r="B16" s="10"/>
      <c r="C16" s="10"/>
      <c r="D16" s="10"/>
      <c r="E16" s="10"/>
      <c r="F16" s="22"/>
      <c r="G16" s="10"/>
      <c r="H16" s="2" t="s">
        <v>8</v>
      </c>
      <c r="I16" s="3"/>
      <c r="J16" s="10"/>
      <c r="K16" s="10"/>
      <c r="L16" s="10"/>
      <c r="M16" s="8"/>
      <c r="O16" s="1" t="s">
        <v>42</v>
      </c>
      <c r="P16" s="1" t="s">
        <v>25</v>
      </c>
      <c r="Q16" s="6">
        <f>SUM(I2,I8,I14,I20,I28,I38,I48,I58)</f>
        <v>0</v>
      </c>
    </row>
    <row r="17" spans="1:17" x14ac:dyDescent="0.3">
      <c r="A17" s="22"/>
      <c r="B17" s="10"/>
      <c r="C17" s="10"/>
      <c r="D17" s="10"/>
      <c r="E17" s="10"/>
      <c r="F17" s="22"/>
      <c r="G17" s="10"/>
      <c r="H17" s="2" t="s">
        <v>9</v>
      </c>
      <c r="I17" s="3"/>
      <c r="J17" s="10"/>
      <c r="K17" s="10"/>
      <c r="L17" s="10"/>
      <c r="M17" s="8"/>
      <c r="O17" s="1"/>
      <c r="P17" s="1" t="s">
        <v>26</v>
      </c>
      <c r="Q17" s="6">
        <f>SUM(I3,I9,I15,I21,I30,I40,I50,I60,IF(Sheet2!C6&gt;=2,300,0),Sheet2!C14,Sheet2!G14)</f>
        <v>0</v>
      </c>
    </row>
    <row r="18" spans="1:17" x14ac:dyDescent="0.3">
      <c r="A18" s="22"/>
      <c r="B18" s="10"/>
      <c r="C18" s="10"/>
      <c r="D18" s="10"/>
      <c r="E18" s="10"/>
      <c r="F18" s="22"/>
      <c r="G18" s="10"/>
      <c r="H18" s="2" t="s">
        <v>10</v>
      </c>
      <c r="I18" s="3"/>
      <c r="J18" s="10"/>
      <c r="K18" s="10"/>
      <c r="L18" s="10"/>
      <c r="M18" s="8"/>
      <c r="O18" s="1"/>
      <c r="P18" s="1" t="s">
        <v>28</v>
      </c>
      <c r="Q18" s="6">
        <f>SUM(I4,I10,I16,I22,I32,I42,I52,I62,IF(Sheet2!G6&gt;=2,2000,0))</f>
        <v>0</v>
      </c>
    </row>
    <row r="19" spans="1:17" x14ac:dyDescent="0.3">
      <c r="A19" s="22"/>
      <c r="B19" s="10"/>
      <c r="C19" s="10"/>
      <c r="D19" s="10"/>
      <c r="E19" s="10"/>
      <c r="F19" s="22"/>
      <c r="G19" s="10"/>
      <c r="H19" s="2" t="s">
        <v>11</v>
      </c>
      <c r="I19" s="3"/>
      <c r="J19" s="10"/>
      <c r="K19" s="10"/>
      <c r="L19" s="10"/>
      <c r="M19" s="9"/>
      <c r="O19" s="1"/>
      <c r="P19" s="1" t="s">
        <v>30</v>
      </c>
      <c r="Q19" s="6">
        <f>SUM(I5,I11,I17,I23,I34,I44,I54,I64,IF(Sheet2!C4=1,5994,0),IF(Sheet2!G4=1,5994,0),Sheet2!B17,Sheet2!F17)</f>
        <v>0</v>
      </c>
    </row>
    <row r="20" spans="1:17" x14ac:dyDescent="0.3">
      <c r="A20" s="22"/>
      <c r="B20" s="10" t="s">
        <v>14</v>
      </c>
      <c r="C20" s="10" t="s">
        <v>16</v>
      </c>
      <c r="D20" s="10">
        <v>65</v>
      </c>
      <c r="E20" s="10" t="s">
        <v>17</v>
      </c>
      <c r="F20" s="22"/>
      <c r="G20" s="10" t="s">
        <v>24</v>
      </c>
      <c r="H20" s="2" t="s">
        <v>6</v>
      </c>
      <c r="I20" s="3"/>
      <c r="J20" s="10"/>
      <c r="K20" s="10"/>
      <c r="L20" s="11"/>
      <c r="M20" s="7"/>
      <c r="O20" s="1"/>
      <c r="P20" s="1" t="s">
        <v>27</v>
      </c>
      <c r="Q20" s="6">
        <f>SUM(I6,I12,I18,I24,I35,I45,I55,I65,IF(Sheet2!C6&gt;=2,10,0),IF(Sheet2!G6&gt;=2,5,0),Sheet2!C17,Sheet2!G17)</f>
        <v>0</v>
      </c>
    </row>
    <row r="21" spans="1:17" x14ac:dyDescent="0.3">
      <c r="A21" s="22"/>
      <c r="B21" s="10"/>
      <c r="C21" s="10"/>
      <c r="D21" s="10"/>
      <c r="E21" s="10"/>
      <c r="F21" s="22"/>
      <c r="G21" s="10"/>
      <c r="H21" s="2" t="s">
        <v>7</v>
      </c>
      <c r="I21" s="3"/>
      <c r="J21" s="10"/>
      <c r="K21" s="10"/>
      <c r="L21" s="10"/>
      <c r="M21" s="8"/>
      <c r="O21" s="1"/>
      <c r="P21" s="1" t="s">
        <v>29</v>
      </c>
      <c r="Q21" s="6">
        <f>SUM(I7,I13,I19,I25,I37,I47,I57,I67)</f>
        <v>0</v>
      </c>
    </row>
    <row r="22" spans="1:17" x14ac:dyDescent="0.3">
      <c r="A22" s="22"/>
      <c r="B22" s="10"/>
      <c r="C22" s="10"/>
      <c r="D22" s="10"/>
      <c r="E22" s="10"/>
      <c r="F22" s="22"/>
      <c r="G22" s="10"/>
      <c r="H22" s="2" t="s">
        <v>8</v>
      </c>
      <c r="I22" s="3"/>
      <c r="J22" s="10"/>
      <c r="K22" s="10"/>
      <c r="L22" s="10"/>
      <c r="M22" s="8"/>
      <c r="O22" s="1"/>
      <c r="P22" s="1" t="s">
        <v>43</v>
      </c>
      <c r="Q22" s="6">
        <f>SUM(IF(Sheet2!C6&gt;=4,15,0),IF(Sheet2!G6&gt;=4,20,0),Sheet2!C11,Sheet2!G11)</f>
        <v>0</v>
      </c>
    </row>
    <row r="23" spans="1:17" x14ac:dyDescent="0.3">
      <c r="A23" s="22"/>
      <c r="B23" s="10"/>
      <c r="C23" s="10"/>
      <c r="D23" s="10"/>
      <c r="E23" s="10"/>
      <c r="F23" s="22"/>
      <c r="G23" s="10"/>
      <c r="H23" s="2" t="s">
        <v>9</v>
      </c>
      <c r="I23" s="3"/>
      <c r="J23" s="10"/>
      <c r="K23" s="10"/>
      <c r="L23" s="10"/>
      <c r="M23" s="8"/>
      <c r="O23" s="1"/>
      <c r="P23" s="1" t="s">
        <v>35</v>
      </c>
      <c r="Q23" s="6">
        <f>IF(Sheet2!C6&gt;=4,20,0)</f>
        <v>0</v>
      </c>
    </row>
    <row r="24" spans="1:17" x14ac:dyDescent="0.3">
      <c r="A24" s="22"/>
      <c r="B24" s="10"/>
      <c r="C24" s="10"/>
      <c r="D24" s="10"/>
      <c r="E24" s="10"/>
      <c r="F24" s="22"/>
      <c r="G24" s="10"/>
      <c r="H24" s="2" t="s">
        <v>10</v>
      </c>
      <c r="I24" s="3"/>
      <c r="J24" s="10"/>
      <c r="K24" s="10"/>
      <c r="L24" s="10"/>
      <c r="M24" s="8"/>
      <c r="O24" s="1"/>
      <c r="P24" s="1" t="s">
        <v>44</v>
      </c>
      <c r="Q24" s="6">
        <f>SUM(IF(Sheet2!C6&gt;=4,5,0),IF(Sheet2!G6&gt;=4,10,0))</f>
        <v>0</v>
      </c>
    </row>
    <row r="25" spans="1:17" x14ac:dyDescent="0.3">
      <c r="A25" s="22"/>
      <c r="B25" s="10"/>
      <c r="C25" s="10"/>
      <c r="D25" s="10"/>
      <c r="E25" s="10"/>
      <c r="F25" s="22"/>
      <c r="G25" s="10"/>
      <c r="H25" s="2" t="s">
        <v>11</v>
      </c>
      <c r="I25" s="3"/>
      <c r="J25" s="10"/>
      <c r="K25" s="10"/>
      <c r="L25" s="10"/>
      <c r="M25" s="9"/>
      <c r="O25" s="1"/>
      <c r="P25" s="1" t="s">
        <v>63</v>
      </c>
      <c r="Q25" s="6">
        <f>SUM(Sheet2!B20,Sheet2!F20,IF(Sheet2!G2=1,-10,0))</f>
        <v>0</v>
      </c>
    </row>
    <row r="26" spans="1:17" x14ac:dyDescent="0.3">
      <c r="O26" s="1"/>
      <c r="P26" s="1" t="s">
        <v>64</v>
      </c>
      <c r="Q26" s="6">
        <f>IF(Sheet2!G3=1,-20,0)</f>
        <v>0</v>
      </c>
    </row>
    <row r="27" spans="1:17" x14ac:dyDescent="0.3">
      <c r="A27" s="3" t="s">
        <v>41</v>
      </c>
      <c r="B27" t="s">
        <v>0</v>
      </c>
      <c r="C27" t="s">
        <v>1</v>
      </c>
      <c r="D27" t="s">
        <v>2</v>
      </c>
      <c r="E27" t="s">
        <v>70</v>
      </c>
      <c r="F27" s="3" t="s">
        <v>71</v>
      </c>
      <c r="G27" t="s">
        <v>3</v>
      </c>
      <c r="H27" t="s">
        <v>4</v>
      </c>
      <c r="I27" s="3" t="s">
        <v>31</v>
      </c>
      <c r="J27" t="s">
        <v>5</v>
      </c>
      <c r="K27" s="10" t="s">
        <v>80</v>
      </c>
      <c r="L27" s="10"/>
      <c r="M27" s="3" t="s">
        <v>93</v>
      </c>
      <c r="O27" s="1"/>
      <c r="P27" s="1" t="s">
        <v>65</v>
      </c>
      <c r="Q27" s="6">
        <f>SUM(I29,I39,I49,I59,F2,F8,F14,F20,F28,F38,F48,F58,,IF(Sheet2!G4=1,-10000,0))</f>
        <v>0</v>
      </c>
    </row>
    <row r="28" spans="1:17" ht="16.5" customHeight="1" x14ac:dyDescent="0.3">
      <c r="A28" s="7"/>
      <c r="B28" s="19" t="s">
        <v>45</v>
      </c>
      <c r="C28" s="19" t="s">
        <v>16</v>
      </c>
      <c r="D28" s="19">
        <v>65</v>
      </c>
      <c r="E28" s="19" t="s">
        <v>17</v>
      </c>
      <c r="F28" s="7"/>
      <c r="G28" s="23" t="s">
        <v>59</v>
      </c>
      <c r="H28" s="2" t="s">
        <v>51</v>
      </c>
      <c r="I28" s="3"/>
      <c r="J28" s="19" t="s">
        <v>20</v>
      </c>
      <c r="K28" s="10">
        <v>3</v>
      </c>
      <c r="L28" s="11" t="s">
        <v>81</v>
      </c>
      <c r="M28" s="7"/>
      <c r="O28" s="1"/>
      <c r="P28" s="1" t="s">
        <v>66</v>
      </c>
      <c r="Q28" s="6">
        <f>IF(Sheet2!G5=1,-15,0)</f>
        <v>0</v>
      </c>
    </row>
    <row r="29" spans="1:17" x14ac:dyDescent="0.3">
      <c r="A29" s="8"/>
      <c r="B29" s="20"/>
      <c r="C29" s="20"/>
      <c r="D29" s="20"/>
      <c r="E29" s="20"/>
      <c r="F29" s="8"/>
      <c r="G29" s="24"/>
      <c r="H29" s="2" t="s">
        <v>49</v>
      </c>
      <c r="I29" s="3"/>
      <c r="J29" s="20"/>
      <c r="K29" s="10"/>
      <c r="L29" s="10"/>
      <c r="M29" s="8"/>
      <c r="O29" s="1"/>
      <c r="P29" s="1" t="s">
        <v>67</v>
      </c>
      <c r="Q29" s="6">
        <f>SUM(I36,I46,I56,I66)</f>
        <v>0</v>
      </c>
    </row>
    <row r="30" spans="1:17" x14ac:dyDescent="0.3">
      <c r="A30" s="8"/>
      <c r="B30" s="20"/>
      <c r="C30" s="20"/>
      <c r="D30" s="20"/>
      <c r="E30" s="20"/>
      <c r="F30" s="8"/>
      <c r="G30" s="24"/>
      <c r="H30" s="2" t="s">
        <v>50</v>
      </c>
      <c r="I30" s="3"/>
      <c r="J30" s="20"/>
      <c r="K30" s="10"/>
      <c r="L30" s="10"/>
      <c r="M30" s="8"/>
      <c r="O30" s="1"/>
      <c r="P30" s="1" t="s">
        <v>68</v>
      </c>
      <c r="Q30" s="6">
        <f>SUM(I31,I41,I51,I61,IF(Sheet2!C5=1,89,0),IF(Sheet2!G5=1,89,0),Sheet2!B14,Sheet2!F14)</f>
        <v>0</v>
      </c>
    </row>
    <row r="31" spans="1:17" x14ac:dyDescent="0.3">
      <c r="A31" s="8"/>
      <c r="B31" s="20"/>
      <c r="C31" s="20"/>
      <c r="D31" s="20"/>
      <c r="E31" s="20"/>
      <c r="F31" s="8"/>
      <c r="G31" s="24"/>
      <c r="H31" s="2" t="s">
        <v>52</v>
      </c>
      <c r="I31" s="3"/>
      <c r="J31" s="20"/>
      <c r="K31" s="10"/>
      <c r="L31" s="10"/>
      <c r="M31" s="8"/>
      <c r="O31" s="1"/>
      <c r="P31" s="1" t="s">
        <v>69</v>
      </c>
      <c r="Q31" s="6">
        <f>SUM(IF(Sheet2!C3=1,18,0),IF(Sheet2!G3=1,18,0))</f>
        <v>0</v>
      </c>
    </row>
    <row r="32" spans="1:17" x14ac:dyDescent="0.3">
      <c r="A32" s="8"/>
      <c r="B32" s="20"/>
      <c r="C32" s="20"/>
      <c r="D32" s="20"/>
      <c r="E32" s="20"/>
      <c r="F32" s="8"/>
      <c r="G32" s="24"/>
      <c r="H32" s="2" t="s">
        <v>53</v>
      </c>
      <c r="I32" s="3"/>
      <c r="J32" s="20"/>
      <c r="K32" s="10">
        <v>6</v>
      </c>
      <c r="L32" s="10" t="s">
        <v>82</v>
      </c>
      <c r="M32" s="8"/>
      <c r="O32" s="1"/>
      <c r="P32" s="1" t="s">
        <v>107</v>
      </c>
      <c r="Q32" s="6">
        <f>SUM(IF(Sheet2!C2=1,30,0),IF(Sheet2!G2=1,30,0))</f>
        <v>0</v>
      </c>
    </row>
    <row r="33" spans="1:17" x14ac:dyDescent="0.3">
      <c r="A33" s="8"/>
      <c r="B33" s="20"/>
      <c r="C33" s="20"/>
      <c r="D33" s="20"/>
      <c r="E33" s="20"/>
      <c r="F33" s="8"/>
      <c r="G33" s="24"/>
      <c r="H33" s="2" t="s">
        <v>54</v>
      </c>
      <c r="I33" s="3"/>
      <c r="J33" s="20"/>
      <c r="K33" s="10"/>
      <c r="L33" s="10"/>
      <c r="M33" s="8"/>
      <c r="O33" s="1"/>
      <c r="P33" s="1" t="s">
        <v>108</v>
      </c>
      <c r="Q33" s="6">
        <f>SUM(Sheet2!B11,Sheet2!F11)</f>
        <v>0</v>
      </c>
    </row>
    <row r="34" spans="1:17" x14ac:dyDescent="0.3">
      <c r="A34" s="8"/>
      <c r="B34" s="20"/>
      <c r="C34" s="20"/>
      <c r="D34" s="20"/>
      <c r="E34" s="20"/>
      <c r="F34" s="8"/>
      <c r="G34" s="24"/>
      <c r="H34" s="2" t="s">
        <v>55</v>
      </c>
      <c r="I34" s="3"/>
      <c r="J34" s="20"/>
      <c r="K34" s="10"/>
      <c r="L34" s="10"/>
      <c r="M34" s="8"/>
      <c r="O34" s="1"/>
      <c r="P34" s="1" t="s">
        <v>109</v>
      </c>
      <c r="Q34" s="6">
        <f>SUM(Sheet2!C20,Sheet2!G20)</f>
        <v>0</v>
      </c>
    </row>
    <row r="35" spans="1:17" x14ac:dyDescent="0.3">
      <c r="A35" s="8"/>
      <c r="B35" s="20"/>
      <c r="C35" s="20"/>
      <c r="D35" s="20"/>
      <c r="E35" s="20"/>
      <c r="F35" s="8"/>
      <c r="G35" s="24"/>
      <c r="H35" s="2" t="s">
        <v>56</v>
      </c>
      <c r="I35" s="3"/>
      <c r="J35" s="20"/>
      <c r="K35" s="10">
        <v>9</v>
      </c>
      <c r="L35" s="10" t="s">
        <v>83</v>
      </c>
      <c r="M35" s="8"/>
    </row>
    <row r="36" spans="1:17" x14ac:dyDescent="0.3">
      <c r="A36" s="8"/>
      <c r="B36" s="20"/>
      <c r="C36" s="20"/>
      <c r="D36" s="20"/>
      <c r="E36" s="20"/>
      <c r="F36" s="8"/>
      <c r="G36" s="24"/>
      <c r="H36" s="2" t="s">
        <v>57</v>
      </c>
      <c r="I36" s="3"/>
      <c r="J36" s="20"/>
      <c r="K36" s="10"/>
      <c r="L36" s="10"/>
      <c r="M36" s="8"/>
    </row>
    <row r="37" spans="1:17" x14ac:dyDescent="0.3">
      <c r="A37" s="9"/>
      <c r="B37" s="21"/>
      <c r="C37" s="21"/>
      <c r="D37" s="21"/>
      <c r="E37" s="21"/>
      <c r="F37" s="9"/>
      <c r="G37" s="25"/>
      <c r="H37" s="2" t="s">
        <v>58</v>
      </c>
      <c r="I37" s="3"/>
      <c r="J37" s="21"/>
      <c r="K37" s="10"/>
      <c r="L37" s="10"/>
      <c r="M37" s="9"/>
    </row>
    <row r="38" spans="1:17" ht="16.5" customHeight="1" x14ac:dyDescent="0.3">
      <c r="A38" s="7"/>
      <c r="B38" s="19" t="s">
        <v>46</v>
      </c>
      <c r="C38" s="19" t="s">
        <v>16</v>
      </c>
      <c r="D38" s="19">
        <v>65</v>
      </c>
      <c r="E38" s="19" t="s">
        <v>18</v>
      </c>
      <c r="F38" s="7"/>
      <c r="G38" s="23" t="s">
        <v>60</v>
      </c>
      <c r="H38" s="2" t="s">
        <v>51</v>
      </c>
      <c r="I38" s="3"/>
      <c r="J38" s="19" t="s">
        <v>20</v>
      </c>
      <c r="K38" s="10">
        <v>3</v>
      </c>
      <c r="L38" s="11" t="s">
        <v>84</v>
      </c>
      <c r="M38" s="7"/>
    </row>
    <row r="39" spans="1:17" x14ac:dyDescent="0.3">
      <c r="A39" s="8"/>
      <c r="B39" s="20"/>
      <c r="C39" s="20"/>
      <c r="D39" s="20"/>
      <c r="E39" s="20"/>
      <c r="F39" s="8"/>
      <c r="G39" s="24"/>
      <c r="H39" s="2" t="s">
        <v>49</v>
      </c>
      <c r="I39" s="3"/>
      <c r="J39" s="20"/>
      <c r="K39" s="10"/>
      <c r="L39" s="10"/>
      <c r="M39" s="8"/>
    </row>
    <row r="40" spans="1:17" x14ac:dyDescent="0.3">
      <c r="A40" s="8"/>
      <c r="B40" s="20"/>
      <c r="C40" s="20"/>
      <c r="D40" s="20"/>
      <c r="E40" s="20"/>
      <c r="F40" s="8"/>
      <c r="G40" s="24"/>
      <c r="H40" s="2" t="s">
        <v>50</v>
      </c>
      <c r="I40" s="3"/>
      <c r="J40" s="20"/>
      <c r="K40" s="10"/>
      <c r="L40" s="10"/>
      <c r="M40" s="8"/>
    </row>
    <row r="41" spans="1:17" x14ac:dyDescent="0.3">
      <c r="A41" s="8"/>
      <c r="B41" s="20"/>
      <c r="C41" s="20"/>
      <c r="D41" s="20"/>
      <c r="E41" s="20"/>
      <c r="F41" s="8"/>
      <c r="G41" s="24"/>
      <c r="H41" s="2" t="s">
        <v>52</v>
      </c>
      <c r="I41" s="3"/>
      <c r="J41" s="20"/>
      <c r="K41" s="10"/>
      <c r="L41" s="10"/>
      <c r="M41" s="8"/>
    </row>
    <row r="42" spans="1:17" ht="17.25" thickBot="1" x14ac:dyDescent="0.35">
      <c r="A42" s="8"/>
      <c r="B42" s="20"/>
      <c r="C42" s="20"/>
      <c r="D42" s="20"/>
      <c r="E42" s="20"/>
      <c r="F42" s="8"/>
      <c r="G42" s="24"/>
      <c r="H42" s="2" t="s">
        <v>53</v>
      </c>
      <c r="I42" s="3"/>
      <c r="J42" s="20"/>
      <c r="K42" s="10">
        <v>6</v>
      </c>
      <c r="L42" s="10" t="s">
        <v>85</v>
      </c>
      <c r="M42" s="8"/>
      <c r="O42" s="26" t="s">
        <v>78</v>
      </c>
      <c r="P42" s="26"/>
      <c r="Q42" s="26"/>
    </row>
    <row r="43" spans="1:17" ht="18" thickTop="1" thickBot="1" x14ac:dyDescent="0.35">
      <c r="A43" s="8"/>
      <c r="B43" s="20"/>
      <c r="C43" s="20"/>
      <c r="D43" s="20"/>
      <c r="E43" s="20"/>
      <c r="F43" s="8"/>
      <c r="G43" s="24"/>
      <c r="H43" s="2" t="s">
        <v>54</v>
      </c>
      <c r="I43" s="3"/>
      <c r="J43" s="20"/>
      <c r="K43" s="10"/>
      <c r="L43" s="10"/>
      <c r="M43" s="8"/>
      <c r="O43" s="26"/>
      <c r="P43" s="26"/>
      <c r="Q43" s="26"/>
    </row>
    <row r="44" spans="1:17" ht="18" thickTop="1" thickBot="1" x14ac:dyDescent="0.35">
      <c r="A44" s="8"/>
      <c r="B44" s="20"/>
      <c r="C44" s="20"/>
      <c r="D44" s="20"/>
      <c r="E44" s="20"/>
      <c r="F44" s="8"/>
      <c r="G44" s="24"/>
      <c r="H44" s="2" t="s">
        <v>55</v>
      </c>
      <c r="I44" s="3"/>
      <c r="J44" s="20"/>
      <c r="K44" s="10"/>
      <c r="L44" s="10"/>
      <c r="M44" s="8"/>
      <c r="O44" s="27" t="s">
        <v>79</v>
      </c>
      <c r="P44" s="26"/>
      <c r="Q44" s="26"/>
    </row>
    <row r="45" spans="1:17" ht="18" thickTop="1" thickBot="1" x14ac:dyDescent="0.35">
      <c r="A45" s="8"/>
      <c r="B45" s="20"/>
      <c r="C45" s="20"/>
      <c r="D45" s="20"/>
      <c r="E45" s="20"/>
      <c r="F45" s="8"/>
      <c r="G45" s="24"/>
      <c r="H45" s="2" t="s">
        <v>56</v>
      </c>
      <c r="I45" s="3"/>
      <c r="J45" s="20"/>
      <c r="K45" s="10">
        <v>9</v>
      </c>
      <c r="L45" s="10" t="s">
        <v>86</v>
      </c>
      <c r="M45" s="8"/>
      <c r="O45" s="26"/>
      <c r="P45" s="26"/>
      <c r="Q45" s="26"/>
    </row>
    <row r="46" spans="1:17" ht="18" thickTop="1" thickBot="1" x14ac:dyDescent="0.35">
      <c r="A46" s="8"/>
      <c r="B46" s="20"/>
      <c r="C46" s="20"/>
      <c r="D46" s="20"/>
      <c r="E46" s="20"/>
      <c r="F46" s="8"/>
      <c r="G46" s="24"/>
      <c r="H46" s="2" t="s">
        <v>57</v>
      </c>
      <c r="I46" s="3"/>
      <c r="J46" s="20"/>
      <c r="K46" s="10"/>
      <c r="L46" s="10"/>
      <c r="M46" s="8"/>
      <c r="O46" s="26"/>
      <c r="P46" s="26"/>
      <c r="Q46" s="26"/>
    </row>
    <row r="47" spans="1:17" ht="18" thickTop="1" thickBot="1" x14ac:dyDescent="0.35">
      <c r="A47" s="9"/>
      <c r="B47" s="21"/>
      <c r="C47" s="21"/>
      <c r="D47" s="21"/>
      <c r="E47" s="21"/>
      <c r="F47" s="9"/>
      <c r="G47" s="25"/>
      <c r="H47" s="2" t="s">
        <v>58</v>
      </c>
      <c r="I47" s="3"/>
      <c r="J47" s="21"/>
      <c r="K47" s="10"/>
      <c r="L47" s="10"/>
      <c r="M47" s="9"/>
      <c r="O47" s="26"/>
      <c r="P47" s="26"/>
      <c r="Q47" s="26"/>
    </row>
    <row r="48" spans="1:17" ht="18" thickTop="1" thickBot="1" x14ac:dyDescent="0.35">
      <c r="A48" s="7"/>
      <c r="B48" s="19" t="s">
        <v>47</v>
      </c>
      <c r="C48" s="19" t="s">
        <v>16</v>
      </c>
      <c r="D48" s="19">
        <v>65</v>
      </c>
      <c r="E48" s="19" t="s">
        <v>19</v>
      </c>
      <c r="F48" s="7"/>
      <c r="G48" s="23" t="s">
        <v>61</v>
      </c>
      <c r="H48" s="2" t="s">
        <v>51</v>
      </c>
      <c r="I48" s="3"/>
      <c r="J48" s="19" t="s">
        <v>20</v>
      </c>
      <c r="K48" s="10">
        <v>3</v>
      </c>
      <c r="L48" s="11" t="s">
        <v>87</v>
      </c>
      <c r="M48" s="7"/>
      <c r="O48" s="26"/>
      <c r="P48" s="26"/>
      <c r="Q48" s="26"/>
    </row>
    <row r="49" spans="1:17" ht="18" thickTop="1" thickBot="1" x14ac:dyDescent="0.35">
      <c r="A49" s="8"/>
      <c r="B49" s="20"/>
      <c r="C49" s="20"/>
      <c r="D49" s="20"/>
      <c r="E49" s="20"/>
      <c r="F49" s="8"/>
      <c r="G49" s="20"/>
      <c r="H49" s="2" t="s">
        <v>49</v>
      </c>
      <c r="I49" s="3"/>
      <c r="J49" s="20"/>
      <c r="K49" s="10"/>
      <c r="L49" s="10"/>
      <c r="M49" s="8"/>
      <c r="O49" s="26"/>
      <c r="P49" s="26"/>
      <c r="Q49" s="26"/>
    </row>
    <row r="50" spans="1:17" ht="17.25" thickTop="1" x14ac:dyDescent="0.3">
      <c r="A50" s="8"/>
      <c r="B50" s="20"/>
      <c r="C50" s="20"/>
      <c r="D50" s="20"/>
      <c r="E50" s="20"/>
      <c r="F50" s="8"/>
      <c r="G50" s="20"/>
      <c r="H50" s="2" t="s">
        <v>50</v>
      </c>
      <c r="I50" s="3"/>
      <c r="J50" s="20"/>
      <c r="K50" s="10"/>
      <c r="L50" s="10"/>
      <c r="M50" s="8"/>
    </row>
    <row r="51" spans="1:17" x14ac:dyDescent="0.3">
      <c r="A51" s="8"/>
      <c r="B51" s="20"/>
      <c r="C51" s="20"/>
      <c r="D51" s="20"/>
      <c r="E51" s="20"/>
      <c r="F51" s="8"/>
      <c r="G51" s="20"/>
      <c r="H51" s="2" t="s">
        <v>52</v>
      </c>
      <c r="I51" s="3"/>
      <c r="J51" s="20"/>
      <c r="K51" s="10"/>
      <c r="L51" s="10"/>
      <c r="M51" s="8"/>
    </row>
    <row r="52" spans="1:17" x14ac:dyDescent="0.3">
      <c r="A52" s="8"/>
      <c r="B52" s="20"/>
      <c r="C52" s="20"/>
      <c r="D52" s="20"/>
      <c r="E52" s="20"/>
      <c r="F52" s="8"/>
      <c r="G52" s="20"/>
      <c r="H52" s="2" t="s">
        <v>53</v>
      </c>
      <c r="I52" s="3"/>
      <c r="J52" s="20"/>
      <c r="K52" s="10">
        <v>6</v>
      </c>
      <c r="L52" s="10" t="s">
        <v>88</v>
      </c>
      <c r="M52" s="8"/>
    </row>
    <row r="53" spans="1:17" x14ac:dyDescent="0.3">
      <c r="A53" s="8"/>
      <c r="B53" s="20"/>
      <c r="C53" s="20"/>
      <c r="D53" s="20"/>
      <c r="E53" s="20"/>
      <c r="F53" s="8"/>
      <c r="G53" s="20"/>
      <c r="H53" s="2" t="s">
        <v>54</v>
      </c>
      <c r="I53" s="3"/>
      <c r="J53" s="20"/>
      <c r="K53" s="10"/>
      <c r="L53" s="10"/>
      <c r="M53" s="8"/>
    </row>
    <row r="54" spans="1:17" x14ac:dyDescent="0.3">
      <c r="A54" s="8"/>
      <c r="B54" s="20"/>
      <c r="C54" s="20"/>
      <c r="D54" s="20"/>
      <c r="E54" s="20"/>
      <c r="F54" s="8"/>
      <c r="G54" s="20"/>
      <c r="H54" s="2" t="s">
        <v>55</v>
      </c>
      <c r="I54" s="3"/>
      <c r="J54" s="20"/>
      <c r="K54" s="10"/>
      <c r="L54" s="10"/>
      <c r="M54" s="8"/>
    </row>
    <row r="55" spans="1:17" x14ac:dyDescent="0.3">
      <c r="A55" s="8"/>
      <c r="B55" s="20"/>
      <c r="C55" s="20"/>
      <c r="D55" s="20"/>
      <c r="E55" s="20"/>
      <c r="F55" s="8"/>
      <c r="G55" s="20"/>
      <c r="H55" s="2" t="s">
        <v>56</v>
      </c>
      <c r="I55" s="3"/>
      <c r="J55" s="20"/>
      <c r="K55" s="10">
        <v>9</v>
      </c>
      <c r="L55" s="10" t="s">
        <v>89</v>
      </c>
      <c r="M55" s="8"/>
    </row>
    <row r="56" spans="1:17" x14ac:dyDescent="0.3">
      <c r="A56" s="8"/>
      <c r="B56" s="20"/>
      <c r="C56" s="20"/>
      <c r="D56" s="20"/>
      <c r="E56" s="20"/>
      <c r="F56" s="8"/>
      <c r="G56" s="20"/>
      <c r="H56" s="2" t="s">
        <v>57</v>
      </c>
      <c r="I56" s="3"/>
      <c r="J56" s="20"/>
      <c r="K56" s="10"/>
      <c r="L56" s="10"/>
      <c r="M56" s="8"/>
    </row>
    <row r="57" spans="1:17" x14ac:dyDescent="0.3">
      <c r="A57" s="9"/>
      <c r="B57" s="21"/>
      <c r="C57" s="21"/>
      <c r="D57" s="21"/>
      <c r="E57" s="21"/>
      <c r="F57" s="9"/>
      <c r="G57" s="21"/>
      <c r="H57" s="2" t="s">
        <v>58</v>
      </c>
      <c r="I57" s="3"/>
      <c r="J57" s="21"/>
      <c r="K57" s="10"/>
      <c r="L57" s="10"/>
      <c r="M57" s="9"/>
    </row>
    <row r="58" spans="1:17" x14ac:dyDescent="0.3">
      <c r="A58" s="7"/>
      <c r="B58" s="19" t="s">
        <v>48</v>
      </c>
      <c r="C58" s="19" t="s">
        <v>16</v>
      </c>
      <c r="D58" s="19">
        <v>65</v>
      </c>
      <c r="E58" s="19" t="s">
        <v>17</v>
      </c>
      <c r="F58" s="7"/>
      <c r="G58" s="23" t="s">
        <v>62</v>
      </c>
      <c r="H58" s="2" t="s">
        <v>51</v>
      </c>
      <c r="I58" s="3"/>
      <c r="J58" s="19" t="s">
        <v>20</v>
      </c>
      <c r="K58" s="10">
        <v>3</v>
      </c>
      <c r="L58" s="11" t="s">
        <v>90</v>
      </c>
      <c r="M58" s="7"/>
    </row>
    <row r="59" spans="1:17" x14ac:dyDescent="0.3">
      <c r="A59" s="8"/>
      <c r="B59" s="20"/>
      <c r="C59" s="20"/>
      <c r="D59" s="20"/>
      <c r="E59" s="20"/>
      <c r="F59" s="8"/>
      <c r="G59" s="20"/>
      <c r="H59" s="2" t="s">
        <v>49</v>
      </c>
      <c r="I59" s="3"/>
      <c r="J59" s="20"/>
      <c r="K59" s="10"/>
      <c r="L59" s="10"/>
      <c r="M59" s="8"/>
    </row>
    <row r="60" spans="1:17" x14ac:dyDescent="0.3">
      <c r="A60" s="8"/>
      <c r="B60" s="20"/>
      <c r="C60" s="20"/>
      <c r="D60" s="20"/>
      <c r="E60" s="20"/>
      <c r="F60" s="8"/>
      <c r="G60" s="20"/>
      <c r="H60" s="2" t="s">
        <v>50</v>
      </c>
      <c r="I60" s="3"/>
      <c r="J60" s="20"/>
      <c r="K60" s="10"/>
      <c r="L60" s="10"/>
      <c r="M60" s="8"/>
    </row>
    <row r="61" spans="1:17" x14ac:dyDescent="0.3">
      <c r="A61" s="8"/>
      <c r="B61" s="20"/>
      <c r="C61" s="20"/>
      <c r="D61" s="20"/>
      <c r="E61" s="20"/>
      <c r="F61" s="8"/>
      <c r="G61" s="20"/>
      <c r="H61" s="2" t="s">
        <v>52</v>
      </c>
      <c r="I61" s="3"/>
      <c r="J61" s="20"/>
      <c r="K61" s="10"/>
      <c r="L61" s="10"/>
      <c r="M61" s="8"/>
    </row>
    <row r="62" spans="1:17" x14ac:dyDescent="0.3">
      <c r="A62" s="8"/>
      <c r="B62" s="20"/>
      <c r="C62" s="20"/>
      <c r="D62" s="20"/>
      <c r="E62" s="20"/>
      <c r="F62" s="8"/>
      <c r="G62" s="20"/>
      <c r="H62" s="2" t="s">
        <v>53</v>
      </c>
      <c r="I62" s="3"/>
      <c r="J62" s="20"/>
      <c r="K62" s="10">
        <v>6</v>
      </c>
      <c r="L62" s="10" t="s">
        <v>91</v>
      </c>
      <c r="M62" s="8"/>
    </row>
    <row r="63" spans="1:17" x14ac:dyDescent="0.3">
      <c r="A63" s="8"/>
      <c r="B63" s="20"/>
      <c r="C63" s="20"/>
      <c r="D63" s="20"/>
      <c r="E63" s="20"/>
      <c r="F63" s="8"/>
      <c r="G63" s="20"/>
      <c r="H63" s="2" t="s">
        <v>54</v>
      </c>
      <c r="I63" s="3"/>
      <c r="J63" s="20"/>
      <c r="K63" s="10"/>
      <c r="L63" s="10"/>
      <c r="M63" s="8"/>
    </row>
    <row r="64" spans="1:17" x14ac:dyDescent="0.3">
      <c r="A64" s="8"/>
      <c r="B64" s="20"/>
      <c r="C64" s="20"/>
      <c r="D64" s="20"/>
      <c r="E64" s="20"/>
      <c r="F64" s="8"/>
      <c r="G64" s="20"/>
      <c r="H64" s="2" t="s">
        <v>55</v>
      </c>
      <c r="I64" s="3"/>
      <c r="J64" s="20"/>
      <c r="K64" s="10"/>
      <c r="L64" s="10"/>
      <c r="M64" s="8"/>
    </row>
    <row r="65" spans="1:13" x14ac:dyDescent="0.3">
      <c r="A65" s="8"/>
      <c r="B65" s="20"/>
      <c r="C65" s="20"/>
      <c r="D65" s="20"/>
      <c r="E65" s="20"/>
      <c r="F65" s="8"/>
      <c r="G65" s="20"/>
      <c r="H65" s="2" t="s">
        <v>56</v>
      </c>
      <c r="I65" s="3"/>
      <c r="J65" s="20"/>
      <c r="K65" s="10">
        <v>9</v>
      </c>
      <c r="L65" s="10" t="s">
        <v>92</v>
      </c>
      <c r="M65" s="8"/>
    </row>
    <row r="66" spans="1:13" x14ac:dyDescent="0.3">
      <c r="A66" s="8"/>
      <c r="B66" s="20"/>
      <c r="C66" s="20"/>
      <c r="D66" s="20"/>
      <c r="E66" s="20"/>
      <c r="F66" s="8"/>
      <c r="G66" s="20"/>
      <c r="H66" s="2" t="s">
        <v>57</v>
      </c>
      <c r="I66" s="3"/>
      <c r="J66" s="20"/>
      <c r="K66" s="10"/>
      <c r="L66" s="10"/>
      <c r="M66" s="8"/>
    </row>
    <row r="67" spans="1:13" x14ac:dyDescent="0.3">
      <c r="A67" s="9"/>
      <c r="B67" s="21"/>
      <c r="C67" s="21"/>
      <c r="D67" s="21"/>
      <c r="E67" s="21"/>
      <c r="F67" s="9"/>
      <c r="G67" s="21"/>
      <c r="H67" s="2" t="s">
        <v>58</v>
      </c>
      <c r="I67" s="3"/>
      <c r="J67" s="21"/>
      <c r="K67" s="10"/>
      <c r="L67" s="10"/>
      <c r="M67" s="9"/>
    </row>
  </sheetData>
  <mergeCells count="134">
    <mergeCell ref="O44:Q49"/>
    <mergeCell ref="E2:E7"/>
    <mergeCell ref="G2:G7"/>
    <mergeCell ref="J2:J7"/>
    <mergeCell ref="A2:A7"/>
    <mergeCell ref="A8:A13"/>
    <mergeCell ref="B8:B13"/>
    <mergeCell ref="C8:C13"/>
    <mergeCell ref="D8:D13"/>
    <mergeCell ref="B2:B7"/>
    <mergeCell ref="C2:C7"/>
    <mergeCell ref="D2:D7"/>
    <mergeCell ref="A20:A25"/>
    <mergeCell ref="B20:B25"/>
    <mergeCell ref="C20:C25"/>
    <mergeCell ref="D20:D25"/>
    <mergeCell ref="J8:J13"/>
    <mergeCell ref="G14:G19"/>
    <mergeCell ref="J14:J19"/>
    <mergeCell ref="E8:E13"/>
    <mergeCell ref="O42:Q43"/>
    <mergeCell ref="E20:E25"/>
    <mergeCell ref="A14:A19"/>
    <mergeCell ref="B14:B19"/>
    <mergeCell ref="C14:C19"/>
    <mergeCell ref="D14:D19"/>
    <mergeCell ref="E14:E19"/>
    <mergeCell ref="B28:B37"/>
    <mergeCell ref="A28:A37"/>
    <mergeCell ref="B38:B47"/>
    <mergeCell ref="C38:C47"/>
    <mergeCell ref="D38:D47"/>
    <mergeCell ref="A38:A47"/>
    <mergeCell ref="E28:E37"/>
    <mergeCell ref="D28:D37"/>
    <mergeCell ref="C28:C37"/>
    <mergeCell ref="A48:A57"/>
    <mergeCell ref="A58:A67"/>
    <mergeCell ref="G38:G47"/>
    <mergeCell ref="J38:J47"/>
    <mergeCell ref="B48:B57"/>
    <mergeCell ref="C48:C57"/>
    <mergeCell ref="G48:G57"/>
    <mergeCell ref="E48:E57"/>
    <mergeCell ref="D48:D57"/>
    <mergeCell ref="E38:E47"/>
    <mergeCell ref="B58:B67"/>
    <mergeCell ref="D58:D67"/>
    <mergeCell ref="E58:E67"/>
    <mergeCell ref="C58:C67"/>
    <mergeCell ref="G58:G67"/>
    <mergeCell ref="J58:J67"/>
    <mergeCell ref="O1:Q1"/>
    <mergeCell ref="O2:O3"/>
    <mergeCell ref="Q2:Q3"/>
    <mergeCell ref="O4:O7"/>
    <mergeCell ref="Q4:Q7"/>
    <mergeCell ref="F58:F67"/>
    <mergeCell ref="J48:J57"/>
    <mergeCell ref="F2:F7"/>
    <mergeCell ref="F8:F13"/>
    <mergeCell ref="F14:F19"/>
    <mergeCell ref="F20:F25"/>
    <mergeCell ref="F28:F37"/>
    <mergeCell ref="F38:F47"/>
    <mergeCell ref="F48:F57"/>
    <mergeCell ref="J28:J37"/>
    <mergeCell ref="G28:G37"/>
    <mergeCell ref="J20:J25"/>
    <mergeCell ref="O8:Q8"/>
    <mergeCell ref="O9:O10"/>
    <mergeCell ref="Q9:Q10"/>
    <mergeCell ref="O11:O14"/>
    <mergeCell ref="Q11:Q14"/>
    <mergeCell ref="G20:G25"/>
    <mergeCell ref="G8:G13"/>
    <mergeCell ref="K8:K9"/>
    <mergeCell ref="L8:L9"/>
    <mergeCell ref="K10:K11"/>
    <mergeCell ref="L10:L11"/>
    <mergeCell ref="K12:K13"/>
    <mergeCell ref="L12:L13"/>
    <mergeCell ref="K1:L1"/>
    <mergeCell ref="K2:K3"/>
    <mergeCell ref="K4:K5"/>
    <mergeCell ref="K6:K7"/>
    <mergeCell ref="L2:L3"/>
    <mergeCell ref="L4:L5"/>
    <mergeCell ref="L6:L7"/>
    <mergeCell ref="K20:K21"/>
    <mergeCell ref="L20:L21"/>
    <mergeCell ref="K22:K23"/>
    <mergeCell ref="L22:L23"/>
    <mergeCell ref="K24:K25"/>
    <mergeCell ref="L24:L25"/>
    <mergeCell ref="K14:K15"/>
    <mergeCell ref="L14:L15"/>
    <mergeCell ref="K16:K17"/>
    <mergeCell ref="L16:L17"/>
    <mergeCell ref="K18:K19"/>
    <mergeCell ref="L18:L19"/>
    <mergeCell ref="K45:K47"/>
    <mergeCell ref="L45:L47"/>
    <mergeCell ref="K28:K31"/>
    <mergeCell ref="K32:K34"/>
    <mergeCell ref="K35:K37"/>
    <mergeCell ref="L28:L31"/>
    <mergeCell ref="L32:L34"/>
    <mergeCell ref="L35:L37"/>
    <mergeCell ref="K27:L27"/>
    <mergeCell ref="M2:M7"/>
    <mergeCell ref="M8:M13"/>
    <mergeCell ref="M14:M19"/>
    <mergeCell ref="M20:M25"/>
    <mergeCell ref="M28:M37"/>
    <mergeCell ref="M38:M47"/>
    <mergeCell ref="M48:M57"/>
    <mergeCell ref="M58:M67"/>
    <mergeCell ref="K58:K61"/>
    <mergeCell ref="L58:L61"/>
    <mergeCell ref="K62:K64"/>
    <mergeCell ref="L62:L64"/>
    <mergeCell ref="K65:K67"/>
    <mergeCell ref="L65:L67"/>
    <mergeCell ref="K48:K51"/>
    <mergeCell ref="L48:L51"/>
    <mergeCell ref="K52:K54"/>
    <mergeCell ref="L52:L54"/>
    <mergeCell ref="K55:K57"/>
    <mergeCell ref="L55:L57"/>
    <mergeCell ref="K38:K41"/>
    <mergeCell ref="L38:L41"/>
    <mergeCell ref="K42:K44"/>
    <mergeCell ref="L42:L44"/>
  </mergeCells>
  <phoneticPr fontId="6" type="noConversion"/>
  <pageMargins left="0.7" right="0.7" top="0.75" bottom="0.75" header="0.3" footer="0.3"/>
  <pageSetup paperSize="9" orientation="portrait" horizont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209550</xdr:colOff>
                    <xdr:row>3</xdr:row>
                    <xdr:rowOff>66675</xdr:rowOff>
                  </from>
                  <to>
                    <xdr:col>0</xdr:col>
                    <xdr:colOff>609600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95250</xdr:rowOff>
                  </from>
                  <to>
                    <xdr:col>0</xdr:col>
                    <xdr:colOff>609600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209550</xdr:colOff>
                    <xdr:row>15</xdr:row>
                    <xdr:rowOff>95250</xdr:rowOff>
                  </from>
                  <to>
                    <xdr:col>0</xdr:col>
                    <xdr:colOff>609600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209550</xdr:colOff>
                    <xdr:row>21</xdr:row>
                    <xdr:rowOff>123825</xdr:rowOff>
                  </from>
                  <to>
                    <xdr:col>0</xdr:col>
                    <xdr:colOff>609600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209550</xdr:colOff>
                    <xdr:row>29</xdr:row>
                    <xdr:rowOff>66675</xdr:rowOff>
                  </from>
                  <to>
                    <xdr:col>0</xdr:col>
                    <xdr:colOff>609600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209550</xdr:colOff>
                    <xdr:row>39</xdr:row>
                    <xdr:rowOff>95250</xdr:rowOff>
                  </from>
                  <to>
                    <xdr:col>0</xdr:col>
                    <xdr:colOff>609600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209550</xdr:colOff>
                    <xdr:row>49</xdr:row>
                    <xdr:rowOff>95250</xdr:rowOff>
                  </from>
                  <to>
                    <xdr:col>0</xdr:col>
                    <xdr:colOff>609600</xdr:colOff>
                    <xdr:row>50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209550</xdr:colOff>
                    <xdr:row>59</xdr:row>
                    <xdr:rowOff>123825</xdr:rowOff>
                  </from>
                  <to>
                    <xdr:col>0</xdr:col>
                    <xdr:colOff>609600</xdr:colOff>
                    <xdr:row>60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"/>
  <sheetViews>
    <sheetView workbookViewId="0">
      <selection activeCell="B10" sqref="B10"/>
    </sheetView>
  </sheetViews>
  <sheetFormatPr defaultRowHeight="16.5" x14ac:dyDescent="0.3"/>
  <cols>
    <col min="1" max="3" width="9" customWidth="1"/>
  </cols>
  <sheetData>
    <row r="1" spans="1:8" x14ac:dyDescent="0.3">
      <c r="A1" s="28" t="s">
        <v>104</v>
      </c>
      <c r="B1" s="28"/>
      <c r="C1" s="28"/>
      <c r="D1" s="28"/>
      <c r="E1" s="28"/>
      <c r="F1" s="28"/>
      <c r="G1" s="28"/>
      <c r="H1" s="28"/>
    </row>
    <row r="2" spans="1:8" x14ac:dyDescent="0.3">
      <c r="A2" t="s">
        <v>95</v>
      </c>
      <c r="B2" t="b">
        <v>0</v>
      </c>
      <c r="C2">
        <f>IF(B2=TRUE,1,0)</f>
        <v>0</v>
      </c>
      <c r="E2" t="s">
        <v>99</v>
      </c>
      <c r="F2" t="b">
        <v>0</v>
      </c>
      <c r="G2">
        <f>IF(F2=TRUE,1,0)</f>
        <v>0</v>
      </c>
    </row>
    <row r="3" spans="1:8" x14ac:dyDescent="0.3">
      <c r="A3" t="s">
        <v>96</v>
      </c>
      <c r="B3" t="b">
        <v>0</v>
      </c>
      <c r="C3">
        <f>IF(B3=TRUE,1,0)</f>
        <v>0</v>
      </c>
      <c r="E3" t="s">
        <v>100</v>
      </c>
      <c r="F3" t="b">
        <v>0</v>
      </c>
      <c r="G3">
        <f>IF(F3=TRUE,1,0)</f>
        <v>0</v>
      </c>
    </row>
    <row r="4" spans="1:8" x14ac:dyDescent="0.3">
      <c r="A4" t="s">
        <v>97</v>
      </c>
      <c r="B4" t="b">
        <v>0</v>
      </c>
      <c r="C4">
        <f>IF(B4=TRUE,1,0)</f>
        <v>0</v>
      </c>
      <c r="E4" t="s">
        <v>101</v>
      </c>
      <c r="F4" t="b">
        <v>0</v>
      </c>
      <c r="G4">
        <f>IF(F4=TRUE,1,0)</f>
        <v>0</v>
      </c>
    </row>
    <row r="5" spans="1:8" x14ac:dyDescent="0.3">
      <c r="A5" t="s">
        <v>98</v>
      </c>
      <c r="B5" t="b">
        <v>0</v>
      </c>
      <c r="C5">
        <f>IF(B5=TRUE,1,0)</f>
        <v>0</v>
      </c>
      <c r="E5" t="s">
        <v>102</v>
      </c>
      <c r="F5" t="b">
        <v>0</v>
      </c>
      <c r="G5">
        <f>IF(F5=TRUE,1,0)</f>
        <v>0</v>
      </c>
    </row>
    <row r="6" spans="1:8" x14ac:dyDescent="0.3">
      <c r="B6" t="s">
        <v>103</v>
      </c>
      <c r="C6">
        <f>SUM(C2,C3,C4,C5)</f>
        <v>0</v>
      </c>
      <c r="F6" t="s">
        <v>103</v>
      </c>
      <c r="G6">
        <f>SUM(G2,G3,G4,G5)</f>
        <v>0</v>
      </c>
    </row>
    <row r="8" spans="1:8" x14ac:dyDescent="0.3">
      <c r="A8" s="28" t="s">
        <v>105</v>
      </c>
      <c r="B8" s="28"/>
      <c r="C8" s="28"/>
      <c r="D8" s="28"/>
      <c r="E8" s="28"/>
      <c r="F8" s="28"/>
      <c r="G8" s="28"/>
      <c r="H8" s="28"/>
    </row>
    <row r="9" spans="1:8" x14ac:dyDescent="0.3">
      <c r="A9" t="s">
        <v>95</v>
      </c>
      <c r="B9">
        <f>Sheet1!M2</f>
        <v>0</v>
      </c>
      <c r="E9" t="s">
        <v>99</v>
      </c>
      <c r="F9">
        <f>Sheet1!M28</f>
        <v>0</v>
      </c>
    </row>
    <row r="10" spans="1:8" x14ac:dyDescent="0.3">
      <c r="A10">
        <v>3</v>
      </c>
      <c r="B10">
        <v>6</v>
      </c>
      <c r="C10">
        <v>9</v>
      </c>
      <c r="E10">
        <v>3</v>
      </c>
      <c r="F10">
        <v>6</v>
      </c>
      <c r="G10">
        <v>9</v>
      </c>
    </row>
    <row r="11" spans="1:8" x14ac:dyDescent="0.3">
      <c r="A11" t="s">
        <v>106</v>
      </c>
      <c r="B11">
        <f>IF(B9&gt;=6,36,0)</f>
        <v>0</v>
      </c>
      <c r="C11">
        <f>IF(B9&gt;=9,3,0)</f>
        <v>0</v>
      </c>
      <c r="E11" t="s">
        <v>106</v>
      </c>
      <c r="F11">
        <f>IF(F9&gt;=6,36,0)</f>
        <v>0</v>
      </c>
      <c r="G11">
        <f>IF(F9&gt;=9,3,0)</f>
        <v>0</v>
      </c>
    </row>
    <row r="12" spans="1:8" x14ac:dyDescent="0.3">
      <c r="A12" t="s">
        <v>96</v>
      </c>
      <c r="B12">
        <f>Sheet1!M8</f>
        <v>0</v>
      </c>
      <c r="E12" t="s">
        <v>100</v>
      </c>
      <c r="F12">
        <f>Sheet1!M38</f>
        <v>0</v>
      </c>
    </row>
    <row r="13" spans="1:8" x14ac:dyDescent="0.3">
      <c r="A13">
        <v>3</v>
      </c>
      <c r="B13">
        <v>6</v>
      </c>
      <c r="C13">
        <v>9</v>
      </c>
      <c r="E13">
        <v>3</v>
      </c>
      <c r="F13">
        <v>6</v>
      </c>
      <c r="G13">
        <v>9</v>
      </c>
    </row>
    <row r="14" spans="1:8" x14ac:dyDescent="0.3">
      <c r="A14" t="s">
        <v>106</v>
      </c>
      <c r="B14">
        <f>IF(B12&gt;=6,120,0)</f>
        <v>0</v>
      </c>
      <c r="C14">
        <f>IF(B12&gt;=9,390,0)</f>
        <v>0</v>
      </c>
      <c r="E14" t="s">
        <v>106</v>
      </c>
      <c r="F14">
        <f>IF(F12&gt;=6,120,0)</f>
        <v>0</v>
      </c>
      <c r="G14">
        <f>IF(F12&gt;=9,390,0)</f>
        <v>0</v>
      </c>
    </row>
    <row r="15" spans="1:8" x14ac:dyDescent="0.3">
      <c r="A15" t="s">
        <v>97</v>
      </c>
      <c r="B15">
        <f>Sheet1!M14</f>
        <v>0</v>
      </c>
      <c r="E15" t="s">
        <v>101</v>
      </c>
      <c r="F15">
        <f>Sheet1!M48</f>
        <v>0</v>
      </c>
    </row>
    <row r="16" spans="1:8" x14ac:dyDescent="0.3">
      <c r="A16">
        <v>3</v>
      </c>
      <c r="B16">
        <v>6</v>
      </c>
      <c r="C16">
        <v>9</v>
      </c>
      <c r="E16">
        <v>3</v>
      </c>
      <c r="F16">
        <v>6</v>
      </c>
      <c r="G16">
        <v>9</v>
      </c>
    </row>
    <row r="17" spans="1:7" x14ac:dyDescent="0.3">
      <c r="A17" t="s">
        <v>106</v>
      </c>
      <c r="B17">
        <f>IF(B15&gt;=6,2500,0)</f>
        <v>0</v>
      </c>
      <c r="C17">
        <f>IF(B15&gt;=9,6,0)</f>
        <v>0</v>
      </c>
      <c r="E17" t="s">
        <v>106</v>
      </c>
      <c r="F17">
        <f>IF(F15&gt;=6,2500,0)</f>
        <v>0</v>
      </c>
      <c r="G17">
        <f>IF(F15&gt;=9,6,0)</f>
        <v>0</v>
      </c>
    </row>
    <row r="18" spans="1:7" x14ac:dyDescent="0.3">
      <c r="A18" t="s">
        <v>98</v>
      </c>
      <c r="B18">
        <f>Sheet1!M20</f>
        <v>0</v>
      </c>
      <c r="E18" t="s">
        <v>102</v>
      </c>
      <c r="F18">
        <f>Sheet1!M58</f>
        <v>0</v>
      </c>
    </row>
    <row r="19" spans="1:7" x14ac:dyDescent="0.3">
      <c r="A19">
        <v>3</v>
      </c>
      <c r="B19">
        <v>6</v>
      </c>
      <c r="C19">
        <v>9</v>
      </c>
      <c r="E19">
        <v>3</v>
      </c>
      <c r="F19">
        <v>6</v>
      </c>
      <c r="G19">
        <v>9</v>
      </c>
    </row>
    <row r="20" spans="1:7" x14ac:dyDescent="0.3">
      <c r="A20" t="s">
        <v>106</v>
      </c>
      <c r="B20">
        <f>IF(B18&gt;=6,6,0)</f>
        <v>0</v>
      </c>
      <c r="C20">
        <f>IF(B18&gt;=9,6,0)</f>
        <v>0</v>
      </c>
      <c r="E20" t="s">
        <v>106</v>
      </c>
      <c r="F20">
        <f>IF(F18&gt;=6,6,0)</f>
        <v>0</v>
      </c>
      <c r="G20">
        <f>IF(F18&gt;=9,6,0)</f>
        <v>0</v>
      </c>
    </row>
  </sheetData>
  <mergeCells count="2">
    <mergeCell ref="A1:H1"/>
    <mergeCell ref="A8:H8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6.5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차트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Chart2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2019-04-23T14:34:03Z</dcterms:created>
  <dcterms:modified xsi:type="dcterms:W3CDTF">2019-04-24T15:44:19Z</dcterms:modified>
</cp:coreProperties>
</file>