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민지\Desktop\"/>
    </mc:Choice>
  </mc:AlternateContent>
  <xr:revisionPtr revIDLastSave="0" documentId="13_ncr:1_{11C894B4-CC19-46C3-A682-663B8B1F3817}" xr6:coauthVersionLast="43" xr6:coauthVersionMax="43" xr10:uidLastSave="{00000000-0000-0000-0000-000000000000}"/>
  <bookViews>
    <workbookView xWindow="-120" yWindow="-120" windowWidth="29040" windowHeight="15840" xr2:uid="{F4C1A6C1-1E61-4970-923B-323219BFE608}"/>
  </bookViews>
  <sheets>
    <sheet name="Sheet1" sheetId="1" r:id="rId1"/>
  </sheets>
  <definedNames>
    <definedName name="_xlnm.Print_Area" localSheetId="0">Sheet1!$A$1:$J$39,Sheet1!$K$3:$R$36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1" l="1"/>
  <c r="H29" i="1" s="1"/>
  <c r="F12" i="1"/>
  <c r="H12" i="1" s="1"/>
  <c r="F11" i="1"/>
  <c r="H11" i="1" s="1"/>
  <c r="F8" i="1"/>
  <c r="H8" i="1" s="1"/>
  <c r="N20" i="1"/>
  <c r="N22" i="1" s="1"/>
  <c r="O20" i="1"/>
  <c r="O22" i="1" s="1"/>
  <c r="P20" i="1"/>
  <c r="P22" i="1" s="1"/>
  <c r="M20" i="1"/>
  <c r="M22" i="1" s="1"/>
  <c r="F35" i="1"/>
  <c r="F36" i="1"/>
  <c r="F37" i="1"/>
  <c r="F34" i="1"/>
  <c r="F6" i="1"/>
  <c r="H6" i="1" s="1"/>
  <c r="F7" i="1"/>
  <c r="H7" i="1" s="1"/>
  <c r="F9" i="1"/>
  <c r="H9" i="1" s="1"/>
  <c r="F10" i="1"/>
  <c r="H10" i="1" s="1"/>
  <c r="F13" i="1"/>
  <c r="H13" i="1" s="1"/>
  <c r="F14" i="1"/>
  <c r="H14" i="1" s="1"/>
  <c r="F15" i="1"/>
  <c r="H15" i="1" s="1"/>
  <c r="F16" i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5" i="1"/>
  <c r="H25" i="1" s="1"/>
  <c r="F26" i="1"/>
  <c r="H26" i="1" s="1"/>
  <c r="F27" i="1"/>
  <c r="H27" i="1" s="1"/>
  <c r="F28" i="1"/>
  <c r="H28" i="1" s="1"/>
  <c r="F30" i="1"/>
  <c r="H30" i="1" s="1"/>
  <c r="F31" i="1"/>
  <c r="H31" i="1" s="1"/>
  <c r="F32" i="1"/>
  <c r="H32" i="1" s="1"/>
  <c r="F5" i="1"/>
  <c r="H5" i="1" s="1"/>
  <c r="I24" i="1" s="1"/>
  <c r="N11" i="1" l="1"/>
  <c r="N7" i="1"/>
  <c r="N10" i="1"/>
  <c r="N6" i="1"/>
  <c r="N9" i="1"/>
  <c r="N12" i="1"/>
  <c r="N8" i="1"/>
  <c r="F24" i="1"/>
  <c r="H16" i="1"/>
  <c r="H24" i="1" s="1"/>
  <c r="H33" i="1"/>
  <c r="F38" i="1"/>
  <c r="Q22" i="1"/>
  <c r="F33" i="1"/>
  <c r="O21" i="1"/>
  <c r="N21" i="1"/>
  <c r="M21" i="1"/>
  <c r="P21" i="1"/>
  <c r="Q21" i="1" l="1"/>
</calcChain>
</file>

<file path=xl/sharedStrings.xml><?xml version="1.0" encoding="utf-8"?>
<sst xmlns="http://schemas.openxmlformats.org/spreadsheetml/2006/main" count="98" uniqueCount="85">
  <si>
    <t>본캐</t>
    <phoneticPr fontId="1" type="noConversion"/>
  </si>
  <si>
    <t>항목명</t>
    <phoneticPr fontId="1" type="noConversion"/>
  </si>
  <si>
    <t>코어 젬스톤</t>
    <phoneticPr fontId="1" type="noConversion"/>
  </si>
  <si>
    <t>개당 가격</t>
    <phoneticPr fontId="1" type="noConversion"/>
  </si>
  <si>
    <t>총 코인</t>
    <phoneticPr fontId="1" type="noConversion"/>
  </si>
  <si>
    <t>할인시</t>
    <phoneticPr fontId="1" type="noConversion"/>
  </si>
  <si>
    <t>개수</t>
    <phoneticPr fontId="1" type="noConversion"/>
  </si>
  <si>
    <t>선택 아케인심볼 1개 교환권</t>
    <phoneticPr fontId="1" type="noConversion"/>
  </si>
  <si>
    <t>데미지 스킨 저장 슬롯 1칸 확장권</t>
    <phoneticPr fontId="1" type="noConversion"/>
  </si>
  <si>
    <t>성향 성장의 비약</t>
    <phoneticPr fontId="1" type="noConversion"/>
  </si>
  <si>
    <t>강력한 환생의 불꽃</t>
    <phoneticPr fontId="1" type="noConversion"/>
  </si>
  <si>
    <t>영원한 환생의 불꽃</t>
    <phoneticPr fontId="1" type="noConversion"/>
  </si>
  <si>
    <t>장인의 큐브</t>
    <phoneticPr fontId="1" type="noConversion"/>
  </si>
  <si>
    <t>카오스 링 교환권</t>
    <phoneticPr fontId="1" type="noConversion"/>
  </si>
  <si>
    <t>의문의 코어 젬스톤 상자</t>
    <phoneticPr fontId="1" type="noConversion"/>
  </si>
  <si>
    <t>의문의 아케인 심볼 상자</t>
    <phoneticPr fontId="1" type="noConversion"/>
  </si>
  <si>
    <t>비고</t>
    <phoneticPr fontId="1" type="noConversion"/>
  </si>
  <si>
    <t>펜던트 슬롯 이용권(30일)</t>
    <phoneticPr fontId="1" type="noConversion"/>
  </si>
  <si>
    <t>장인의 큐브 10개 패키지</t>
    <phoneticPr fontId="1" type="noConversion"/>
  </si>
  <si>
    <t>영원한 환생의 불꽃 10개 패키지</t>
    <phoneticPr fontId="1" type="noConversion"/>
  </si>
  <si>
    <t>블랙 큐브 10개 패키지</t>
    <phoneticPr fontId="1" type="noConversion"/>
  </si>
  <si>
    <t>월드 당 1개</t>
    <phoneticPr fontId="1" type="noConversion"/>
  </si>
  <si>
    <t>월드 당 2개</t>
    <phoneticPr fontId="1" type="noConversion"/>
  </si>
  <si>
    <t>월드 당 6개</t>
    <phoneticPr fontId="1" type="noConversion"/>
  </si>
  <si>
    <t>월드 당 10개</t>
    <phoneticPr fontId="1" type="noConversion"/>
  </si>
  <si>
    <t>스타포스 15성 강화권</t>
    <phoneticPr fontId="1" type="noConversion"/>
  </si>
  <si>
    <t>경험의 코어 젬스톤</t>
    <phoneticPr fontId="1" type="noConversion"/>
  </si>
  <si>
    <t>카오스 서큘레이터</t>
    <phoneticPr fontId="1" type="noConversion"/>
  </si>
  <si>
    <t>부캐</t>
    <phoneticPr fontId="1" type="noConversion"/>
  </si>
  <si>
    <t>뉴트로 알리샤로이드 교환권</t>
    <phoneticPr fontId="1" type="noConversion"/>
  </si>
  <si>
    <t>뉴트로 헤네세스 의자 교환권</t>
    <phoneticPr fontId="1" type="noConversion"/>
  </si>
  <si>
    <t>뉴트로 태양의 의자 교환권</t>
    <phoneticPr fontId="1" type="noConversion"/>
  </si>
  <si>
    <t>뉴트로 빛나는 별의 의자 교환권</t>
    <phoneticPr fontId="1" type="noConversion"/>
  </si>
  <si>
    <t>뉴트로 기본 데미지 스킨</t>
    <phoneticPr fontId="1" type="noConversion"/>
  </si>
  <si>
    <t>몬스터 라이프 젬 7개 교환권</t>
    <phoneticPr fontId="1" type="noConversion"/>
  </si>
  <si>
    <t>메가 버닝 부스터</t>
    <phoneticPr fontId="1" type="noConversion"/>
  </si>
  <si>
    <t>주 당 5개</t>
    <phoneticPr fontId="1" type="noConversion"/>
  </si>
  <si>
    <t>등급업
비용</t>
    <phoneticPr fontId="1" type="noConversion"/>
  </si>
  <si>
    <r>
      <t>1</t>
    </r>
    <r>
      <rPr>
        <sz val="11"/>
        <color theme="1"/>
        <rFont val="맑은 고딕"/>
        <family val="3"/>
        <charset val="129"/>
      </rPr>
      <t>→</t>
    </r>
    <r>
      <rPr>
        <sz val="11"/>
        <color theme="1"/>
        <rFont val="맑은 고딕"/>
        <family val="2"/>
        <charset val="129"/>
        <scheme val="minor"/>
      </rPr>
      <t>2성 용사</t>
    </r>
    <phoneticPr fontId="1" type="noConversion"/>
  </si>
  <si>
    <t>2→3성 용사</t>
    <phoneticPr fontId="1" type="noConversion"/>
  </si>
  <si>
    <t>3→4성 용사</t>
    <phoneticPr fontId="1" type="noConversion"/>
  </si>
  <si>
    <t>4→5성 용사</t>
    <phoneticPr fontId="1" type="noConversion"/>
  </si>
  <si>
    <t>총합</t>
    <phoneticPr fontId="1" type="noConversion"/>
  </si>
  <si>
    <t>승급 날짜</t>
    <phoneticPr fontId="1" type="noConversion"/>
  </si>
  <si>
    <t>일일 제한 개수</t>
    <phoneticPr fontId="1" type="noConversion"/>
  </si>
  <si>
    <t>등급 유지 일자</t>
    <phoneticPr fontId="1" type="noConversion"/>
  </si>
  <si>
    <t>4/25 목</t>
    <phoneticPr fontId="1" type="noConversion"/>
  </si>
  <si>
    <t>5/9 목</t>
    <phoneticPr fontId="1" type="noConversion"/>
  </si>
  <si>
    <t>5/23 목</t>
    <phoneticPr fontId="1" type="noConversion"/>
  </si>
  <si>
    <t>6/6 목</t>
    <phoneticPr fontId="1" type="noConversion"/>
  </si>
  <si>
    <t>용사 레벨</t>
    <phoneticPr fontId="1" type="noConversion"/>
  </si>
  <si>
    <t>2성</t>
    <phoneticPr fontId="1" type="noConversion"/>
  </si>
  <si>
    <t>3성</t>
    <phoneticPr fontId="1" type="noConversion"/>
  </si>
  <si>
    <t>4성</t>
    <phoneticPr fontId="1" type="noConversion"/>
  </si>
  <si>
    <t>5성</t>
    <phoneticPr fontId="1" type="noConversion"/>
  </si>
  <si>
    <t>마왕 픽록</t>
    <phoneticPr fontId="1" type="noConversion"/>
  </si>
  <si>
    <t>총 수급 가능량 (본캐)</t>
    <phoneticPr fontId="1" type="noConversion"/>
  </si>
  <si>
    <t>총 수급 가능량 (부캐)</t>
    <phoneticPr fontId="1" type="noConversion"/>
  </si>
  <si>
    <t>매주 목요일 오전 0시 초기화
5/9부터 총 6주 : 각 3360개</t>
    <phoneticPr fontId="1" type="noConversion"/>
  </si>
  <si>
    <t>선데이 메이플 2배 (가정)</t>
    <phoneticPr fontId="1" type="noConversion"/>
  </si>
  <si>
    <t>필수만 구매시</t>
    <phoneticPr fontId="1" type="noConversion"/>
  </si>
  <si>
    <t>결론</t>
    <phoneticPr fontId="1" type="noConversion"/>
  </si>
  <si>
    <t>캐릭터</t>
    <phoneticPr fontId="1" type="noConversion"/>
  </si>
  <si>
    <t>필요 코인 개수</t>
    <phoneticPr fontId="1" type="noConversion"/>
  </si>
  <si>
    <t>매일 모으기</t>
    <phoneticPr fontId="1" type="noConversion"/>
  </si>
  <si>
    <t>교불 항목 구매</t>
    <phoneticPr fontId="1" type="noConversion"/>
  </si>
  <si>
    <t>리필</t>
    <phoneticPr fontId="1" type="noConversion"/>
  </si>
  <si>
    <t>X</t>
    <phoneticPr fontId="1" type="noConversion"/>
  </si>
  <si>
    <t>놀긍작</t>
    <phoneticPr fontId="1" type="noConversion"/>
  </si>
  <si>
    <t>놀라운 긍정의 혼돈 주문서 60%</t>
    <phoneticPr fontId="1" type="noConversion"/>
  </si>
  <si>
    <t>이노센트 주문서 60%</t>
    <phoneticPr fontId="1" type="noConversion"/>
  </si>
  <si>
    <t>알리샤로이드</t>
    <phoneticPr fontId="1" type="noConversion"/>
  </si>
  <si>
    <t>놀긍/이노 구매시</t>
    <phoneticPr fontId="1" type="noConversion"/>
  </si>
  <si>
    <t>뉴트로 헤네시스 의자</t>
    <phoneticPr fontId="1" type="noConversion"/>
  </si>
  <si>
    <t>뉴트로 루시드의 꽃 교환권</t>
    <phoneticPr fontId="1" type="noConversion"/>
  </si>
  <si>
    <t>뉴트로 빛나는 별의 의자</t>
    <phoneticPr fontId="1" type="noConversion"/>
  </si>
  <si>
    <t>뉴트로 루시드의 꽃 + 메가 버닝 부스터</t>
    <phoneticPr fontId="1" type="noConversion"/>
  </si>
  <si>
    <t>뉴트로 태양의 의자 + 몬라 젬 교환권</t>
    <phoneticPr fontId="1" type="noConversion"/>
  </si>
  <si>
    <t>630+a</t>
    <phoneticPr fontId="1" type="noConversion"/>
  </si>
  <si>
    <t>* 메린이 기준
무조건 사야만 하는
필수 구매 항목만 표시</t>
    <phoneticPr fontId="1" type="noConversion"/>
  </si>
  <si>
    <t>놀긍+이노</t>
    <phoneticPr fontId="1" type="noConversion"/>
  </si>
  <si>
    <t>알리샤로이드 / 뎀스 / 의자가 필요하다면 부캐 코인돌이가 필수이지만
그 외에는 교불항목이 압도적이므로 등급업용 or 놀긍리턴작용 부캐돌이가 아니면 거의 필요 없음</t>
    <phoneticPr fontId="1" type="noConversion"/>
  </si>
  <si>
    <t>이벤트링은 카오스링만 산다고 가정했을 때,
모든 교불템을 전부 사는 것은 불가능, 필요한 항목별로 적당히 구매하기를 권장
마왕 픽록은 매일 110개의 코인을 모은다고 가정, 개인 스펙에 따라 숫자만 조정 바람</t>
    <phoneticPr fontId="1" type="noConversion"/>
  </si>
  <si>
    <t>개인적으로 필요한 항목만 만든 파일이므로, 카오스 링을 제외한 이벤트링은 포함하지 않았습니다.
필요하시면 셀 삽입을 이용하여 추가하여 사용하시면 됩니다.
잘못된 정보나 추가 정보에 관한 의견은 댓글로 남겨주시면 감사하겠습니다.
원래 혼자 보려고 만든 자료라 많이 부족하니까 개인 소장만 해주세요..!</t>
    <phoneticPr fontId="1" type="noConversion"/>
  </si>
  <si>
    <t>코인 수급량은 참고만 해주세요. 오딧세이 및 일일 초과 코인 획득 경로 포함되지 않았습니다.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</si>
</sst>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&quot;월&quot;\ dd&quot;일&quot;"/>
    <numFmt numFmtId="177" formatCode="m&quot;/&quot;d;@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DDFF"/>
      <color rgb="FFF8A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286577</xdr:colOff>
      <xdr:row>0</xdr:row>
      <xdr:rowOff>155298</xdr:rowOff>
    </xdr:from>
    <xdr:to>
      <xdr:col>8</xdr:col>
      <xdr:colOff>2141882</xdr:colOff>
      <xdr:row>2</xdr:row>
      <xdr:rowOff>353785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A7D00FD8-AC83-4B8B-8955-8259ACA20449}"/>
            </a:ext>
          </a:extLst>
        </xdr:cNvPr>
        <xdr:cNvSpPr/>
      </xdr:nvSpPr>
      <xdr:spPr>
        <a:xfrm>
          <a:off x="966934" y="155298"/>
          <a:ext cx="8468377" cy="112377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  <a:effectLst/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>
              <a:solidFill>
                <a:sysClr val="windowText" lastClr="000000"/>
              </a:solidFill>
              <a:latin typeface="+mj-ea"/>
              <a:ea typeface="+mj-ea"/>
            </a:rPr>
            <a:t>뉴트로 코인샵</a:t>
          </a:r>
          <a:endParaRPr lang="en-US" altLang="ko-KR" sz="14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ctr"/>
          <a:r>
            <a:rPr lang="en-US" altLang="ko-KR" sz="1000">
              <a:solidFill>
                <a:sysClr val="windowText" lastClr="000000"/>
              </a:solidFill>
              <a:latin typeface="+mj-ea"/>
              <a:ea typeface="+mj-ea"/>
            </a:rPr>
            <a:t>4.25~6.23</a:t>
          </a:r>
          <a:r>
            <a:rPr lang="en-US" altLang="ko-KR" sz="1000" baseline="0">
              <a:solidFill>
                <a:sysClr val="windowText" lastClr="000000"/>
              </a:solidFill>
              <a:latin typeface="+mj-ea"/>
              <a:ea typeface="+mj-ea"/>
            </a:rPr>
            <a:t> 23:59</a:t>
          </a:r>
        </a:p>
        <a:p>
          <a:pPr algn="ctr"/>
          <a:r>
            <a:rPr lang="ko-KR" altLang="en-US" sz="1000" baseline="0">
              <a:solidFill>
                <a:sysClr val="windowText" lastClr="000000"/>
              </a:solidFill>
              <a:latin typeface="+mj-ea"/>
              <a:ea typeface="+mj-ea"/>
            </a:rPr>
            <a:t>할인 일정 </a:t>
          </a:r>
          <a:r>
            <a:rPr lang="en-US" altLang="ko-KR" sz="1000" baseline="0">
              <a:solidFill>
                <a:sysClr val="windowText" lastClr="000000"/>
              </a:solidFill>
              <a:latin typeface="+mj-ea"/>
              <a:ea typeface="+mj-ea"/>
            </a:rPr>
            <a:t>: 5/5, 5/19, 6/2, 6/16(</a:t>
          </a:r>
          <a:r>
            <a:rPr lang="ko-KR" altLang="en-US" sz="1000" baseline="0">
              <a:solidFill>
                <a:sysClr val="windowText" lastClr="000000"/>
              </a:solidFill>
              <a:latin typeface="+mj-ea"/>
              <a:ea typeface="+mj-ea"/>
            </a:rPr>
            <a:t>불확실</a:t>
          </a:r>
          <a:r>
            <a:rPr lang="en-US" altLang="ko-KR" sz="1000" baseline="0">
              <a:solidFill>
                <a:sysClr val="windowText" lastClr="000000"/>
              </a:solidFill>
              <a:latin typeface="+mj-ea"/>
              <a:ea typeface="+mj-ea"/>
            </a:rPr>
            <a:t>)</a:t>
          </a:r>
        </a:p>
        <a:p>
          <a:pPr algn="ctr"/>
          <a:r>
            <a:rPr lang="ko-KR" altLang="en-US" sz="1100" b="1" baseline="0">
              <a:solidFill>
                <a:sysClr val="windowText" lastClr="000000"/>
              </a:solidFill>
              <a:latin typeface="+mj-ea"/>
              <a:ea typeface="+mj-ea"/>
            </a:rPr>
            <a:t>코인 수급 가능일 </a:t>
          </a:r>
          <a:r>
            <a:rPr lang="en-US" altLang="ko-KR" sz="1100" b="1" baseline="0">
              <a:solidFill>
                <a:sysClr val="windowText" lastClr="000000"/>
              </a:solidFill>
              <a:latin typeface="+mj-ea"/>
              <a:ea typeface="+mj-ea"/>
            </a:rPr>
            <a:t>: 4/25~6.19 23:59</a:t>
          </a:r>
          <a:endParaRPr lang="ko-KR" altLang="en-US" sz="11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68035</xdr:colOff>
      <xdr:row>1</xdr:row>
      <xdr:rowOff>312964</xdr:rowOff>
    </xdr:from>
    <xdr:to>
      <xdr:col>8</xdr:col>
      <xdr:colOff>2027464</xdr:colOff>
      <xdr:row>2</xdr:row>
      <xdr:rowOff>244928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F2A24453-5B6F-4DA1-9386-F8865AA737F4}"/>
            </a:ext>
          </a:extLst>
        </xdr:cNvPr>
        <xdr:cNvSpPr/>
      </xdr:nvSpPr>
      <xdr:spPr>
        <a:xfrm>
          <a:off x="7361464" y="775607"/>
          <a:ext cx="1959429" cy="394607"/>
        </a:xfrm>
        <a:prstGeom prst="rect">
          <a:avLst/>
        </a:prstGeom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200">
              <a:solidFill>
                <a:schemeClr val="tx1"/>
              </a:solidFill>
              <a:latin typeface="+mn-ea"/>
              <a:ea typeface="+mn-ea"/>
            </a:rPr>
            <a:t>메이플 인벤 또르릉 제작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47BE8-3EB0-4B37-A78B-22552A8346EF}">
  <sheetPr>
    <pageSetUpPr fitToPage="1"/>
  </sheetPr>
  <dimension ref="B1:Q51"/>
  <sheetViews>
    <sheetView tabSelected="1" topLeftCell="A10" zoomScale="70" zoomScaleNormal="70" workbookViewId="0">
      <selection activeCell="O11" sqref="O11:Q11"/>
    </sheetView>
  </sheetViews>
  <sheetFormatPr defaultRowHeight="16.5" x14ac:dyDescent="0.3"/>
  <cols>
    <col min="1" max="1" width="9" style="1" customWidth="1"/>
    <col min="2" max="2" width="9.625" style="1" customWidth="1"/>
    <col min="3" max="3" width="34.25" style="1" customWidth="1"/>
    <col min="4" max="8" width="8.625" style="1" customWidth="1"/>
    <col min="9" max="9" width="31.25" style="1" customWidth="1"/>
    <col min="10" max="10" width="9.5" style="1" customWidth="1"/>
    <col min="11" max="11" width="9" style="1" customWidth="1"/>
    <col min="12" max="12" width="26.5" style="1" customWidth="1"/>
    <col min="13" max="13" width="16.75" style="1" customWidth="1"/>
    <col min="14" max="14" width="16.75" style="1" bestFit="1" customWidth="1"/>
    <col min="15" max="16" width="16.75" style="1" customWidth="1"/>
    <col min="17" max="17" width="16.875" style="1" customWidth="1"/>
    <col min="18" max="18" width="12.625" style="1" customWidth="1"/>
    <col min="19" max="16384" width="9" style="1"/>
  </cols>
  <sheetData>
    <row r="1" spans="2:17" ht="36.75" customHeight="1" x14ac:dyDescent="0.3"/>
    <row r="2" spans="2:17" ht="36.75" customHeight="1" x14ac:dyDescent="0.3"/>
    <row r="3" spans="2:17" ht="36.75" customHeight="1" thickBot="1" x14ac:dyDescent="0.35"/>
    <row r="4" spans="2:17" ht="35.25" customHeight="1" x14ac:dyDescent="0.3">
      <c r="B4" s="44" t="s">
        <v>0</v>
      </c>
      <c r="C4" s="4" t="s">
        <v>1</v>
      </c>
      <c r="D4" s="4" t="s">
        <v>3</v>
      </c>
      <c r="E4" s="4" t="s">
        <v>6</v>
      </c>
      <c r="F4" s="4" t="s">
        <v>4</v>
      </c>
      <c r="G4" s="4" t="s">
        <v>66</v>
      </c>
      <c r="H4" s="4" t="s">
        <v>5</v>
      </c>
      <c r="I4" s="5" t="s">
        <v>16</v>
      </c>
      <c r="J4" s="14"/>
      <c r="L4" s="19" t="s">
        <v>62</v>
      </c>
      <c r="M4" s="4" t="s">
        <v>63</v>
      </c>
      <c r="N4" s="4" t="s">
        <v>72</v>
      </c>
      <c r="O4" s="84" t="s">
        <v>16</v>
      </c>
      <c r="P4" s="84"/>
      <c r="Q4" s="85"/>
    </row>
    <row r="5" spans="2:17" ht="24.95" customHeight="1" x14ac:dyDescent="0.3">
      <c r="B5" s="45"/>
      <c r="C5" s="31" t="s">
        <v>2</v>
      </c>
      <c r="D5" s="31">
        <v>50</v>
      </c>
      <c r="E5" s="31">
        <v>10</v>
      </c>
      <c r="F5" s="31">
        <f>$D5*$E5</f>
        <v>500</v>
      </c>
      <c r="G5" s="59" t="s">
        <v>67</v>
      </c>
      <c r="H5" s="31">
        <f>$F5*0.7</f>
        <v>350</v>
      </c>
      <c r="I5" s="64" t="s">
        <v>79</v>
      </c>
      <c r="J5" s="106"/>
      <c r="L5" s="43" t="s">
        <v>0</v>
      </c>
      <c r="M5" s="2" t="s">
        <v>64</v>
      </c>
      <c r="N5" s="2" t="s">
        <v>78</v>
      </c>
      <c r="O5" s="81" t="s">
        <v>65</v>
      </c>
      <c r="P5" s="82"/>
      <c r="Q5" s="83"/>
    </row>
    <row r="6" spans="2:17" ht="24.95" customHeight="1" x14ac:dyDescent="0.3">
      <c r="B6" s="45"/>
      <c r="C6" s="2" t="s">
        <v>7</v>
      </c>
      <c r="D6" s="2">
        <v>50</v>
      </c>
      <c r="E6" s="2">
        <v>20</v>
      </c>
      <c r="F6" s="2">
        <f t="shared" ref="F6:F31" si="0">$D6*$E6</f>
        <v>1000</v>
      </c>
      <c r="G6" s="60"/>
      <c r="H6" s="2">
        <f t="shared" ref="H6:H28" si="1">$F6*0.7</f>
        <v>700</v>
      </c>
      <c r="I6" s="65"/>
      <c r="J6" s="107"/>
      <c r="L6" s="47" t="s">
        <v>28</v>
      </c>
      <c r="M6" s="2">
        <v>3500</v>
      </c>
      <c r="N6" s="2">
        <f>SUM(3500,$H$11:$H$12)</f>
        <v>4130</v>
      </c>
      <c r="O6" s="81" t="s">
        <v>71</v>
      </c>
      <c r="P6" s="82"/>
      <c r="Q6" s="83"/>
    </row>
    <row r="7" spans="2:17" ht="24.95" customHeight="1" x14ac:dyDescent="0.3">
      <c r="B7" s="45"/>
      <c r="C7" s="31" t="s">
        <v>8</v>
      </c>
      <c r="D7" s="31">
        <v>100</v>
      </c>
      <c r="E7" s="31">
        <v>5</v>
      </c>
      <c r="F7" s="31">
        <f t="shared" si="0"/>
        <v>500</v>
      </c>
      <c r="G7" s="60"/>
      <c r="H7" s="31">
        <f t="shared" si="1"/>
        <v>350</v>
      </c>
      <c r="I7" s="65"/>
      <c r="J7" s="107"/>
      <c r="L7" s="89"/>
      <c r="M7" s="2">
        <v>1400</v>
      </c>
      <c r="N7" s="2">
        <f>SUM(1400,$H$11:$H$12)</f>
        <v>2030</v>
      </c>
      <c r="O7" s="81" t="s">
        <v>73</v>
      </c>
      <c r="P7" s="82"/>
      <c r="Q7" s="83"/>
    </row>
    <row r="8" spans="2:17" ht="24.95" customHeight="1" x14ac:dyDescent="0.3">
      <c r="B8" s="45"/>
      <c r="C8" s="2" t="s">
        <v>9</v>
      </c>
      <c r="D8" s="2">
        <v>300</v>
      </c>
      <c r="E8" s="2">
        <v>1</v>
      </c>
      <c r="F8" s="2">
        <f t="shared" si="0"/>
        <v>300</v>
      </c>
      <c r="G8" s="60"/>
      <c r="H8" s="2">
        <f t="shared" si="1"/>
        <v>210</v>
      </c>
      <c r="I8" s="66"/>
      <c r="J8" s="107"/>
      <c r="L8" s="89"/>
      <c r="M8" s="2">
        <v>1050</v>
      </c>
      <c r="N8" s="2">
        <f>SUM(1050,$H$11:$H$12)</f>
        <v>1680</v>
      </c>
      <c r="O8" s="81" t="s">
        <v>77</v>
      </c>
      <c r="P8" s="82"/>
      <c r="Q8" s="83"/>
    </row>
    <row r="9" spans="2:17" ht="24.95" customHeight="1" x14ac:dyDescent="0.3">
      <c r="B9" s="45"/>
      <c r="C9" s="31" t="s">
        <v>10</v>
      </c>
      <c r="D9" s="31">
        <v>80</v>
      </c>
      <c r="E9" s="31">
        <v>10</v>
      </c>
      <c r="F9" s="31">
        <f t="shared" si="0"/>
        <v>800</v>
      </c>
      <c r="G9" s="60"/>
      <c r="H9" s="31">
        <f t="shared" si="1"/>
        <v>560</v>
      </c>
      <c r="I9" s="6" t="s">
        <v>24</v>
      </c>
      <c r="J9" s="14"/>
      <c r="L9" s="89"/>
      <c r="M9" s="2">
        <v>1050</v>
      </c>
      <c r="N9" s="2">
        <f>SUM(1050,$H$11:$H$12)</f>
        <v>1680</v>
      </c>
      <c r="O9" s="81" t="s">
        <v>75</v>
      </c>
      <c r="P9" s="82"/>
      <c r="Q9" s="83"/>
    </row>
    <row r="10" spans="2:17" ht="24.95" customHeight="1" x14ac:dyDescent="0.3">
      <c r="B10" s="45"/>
      <c r="C10" s="31" t="s">
        <v>11</v>
      </c>
      <c r="D10" s="31">
        <v>200</v>
      </c>
      <c r="E10" s="31">
        <v>6</v>
      </c>
      <c r="F10" s="31">
        <f t="shared" si="0"/>
        <v>1200</v>
      </c>
      <c r="G10" s="60"/>
      <c r="H10" s="31">
        <f t="shared" si="1"/>
        <v>840</v>
      </c>
      <c r="I10" s="6" t="s">
        <v>23</v>
      </c>
      <c r="J10" s="14"/>
      <c r="L10" s="89"/>
      <c r="M10" s="2">
        <v>1560</v>
      </c>
      <c r="N10" s="2">
        <f>SUM(1400,$H$11:$H$12)</f>
        <v>2030</v>
      </c>
      <c r="O10" s="81" t="s">
        <v>76</v>
      </c>
      <c r="P10" s="82"/>
      <c r="Q10" s="83"/>
    </row>
    <row r="11" spans="2:17" ht="24.95" customHeight="1" x14ac:dyDescent="0.3">
      <c r="B11" s="45"/>
      <c r="C11" s="32" t="s">
        <v>69</v>
      </c>
      <c r="D11" s="32">
        <v>100</v>
      </c>
      <c r="E11" s="32">
        <v>6</v>
      </c>
      <c r="F11" s="32">
        <f>$D11*$E11</f>
        <v>600</v>
      </c>
      <c r="G11" s="60"/>
      <c r="H11" s="31">
        <f>$F11*0.7</f>
        <v>420</v>
      </c>
      <c r="I11" s="78" t="s">
        <v>68</v>
      </c>
      <c r="J11" s="108"/>
      <c r="L11" s="89"/>
      <c r="M11" s="14">
        <v>1400</v>
      </c>
      <c r="N11" s="2">
        <f>SUM(560,$H$11:$H$12)</f>
        <v>1190</v>
      </c>
      <c r="O11" s="81" t="s">
        <v>33</v>
      </c>
      <c r="P11" s="82"/>
      <c r="Q11" s="83"/>
    </row>
    <row r="12" spans="2:17" ht="24.95" customHeight="1" thickBot="1" x14ac:dyDescent="0.35">
      <c r="B12" s="46"/>
      <c r="C12" s="31" t="s">
        <v>70</v>
      </c>
      <c r="D12" s="31">
        <v>50</v>
      </c>
      <c r="E12" s="31">
        <v>6</v>
      </c>
      <c r="F12" s="31">
        <f>$D12*$E12</f>
        <v>300</v>
      </c>
      <c r="G12" s="61"/>
      <c r="H12" s="34">
        <f>$F12*0.7</f>
        <v>210</v>
      </c>
      <c r="I12" s="66"/>
      <c r="J12" s="107"/>
      <c r="L12" s="90"/>
      <c r="M12" s="7">
        <v>630</v>
      </c>
      <c r="N12" s="7">
        <f>SUM($H$11:$H$12)</f>
        <v>630</v>
      </c>
      <c r="O12" s="86" t="s">
        <v>80</v>
      </c>
      <c r="P12" s="87"/>
      <c r="Q12" s="88"/>
    </row>
    <row r="13" spans="2:17" ht="24.95" customHeight="1" x14ac:dyDescent="0.3">
      <c r="B13" s="45"/>
      <c r="C13" s="33" t="s">
        <v>12</v>
      </c>
      <c r="D13" s="33">
        <v>70</v>
      </c>
      <c r="E13" s="33">
        <v>10</v>
      </c>
      <c r="F13" s="33">
        <f t="shared" si="0"/>
        <v>700</v>
      </c>
      <c r="G13" s="60"/>
      <c r="H13" s="31">
        <f t="shared" si="1"/>
        <v>489.99999999999994</v>
      </c>
      <c r="I13" s="67"/>
      <c r="J13" s="14"/>
    </row>
    <row r="14" spans="2:17" ht="24.95" customHeight="1" thickBot="1" x14ac:dyDescent="0.35">
      <c r="B14" s="45"/>
      <c r="C14" s="31" t="s">
        <v>13</v>
      </c>
      <c r="D14" s="31">
        <v>3500</v>
      </c>
      <c r="E14" s="31">
        <v>1</v>
      </c>
      <c r="F14" s="31">
        <f t="shared" si="0"/>
        <v>3500</v>
      </c>
      <c r="G14" s="62"/>
      <c r="H14" s="31">
        <f t="shared" si="1"/>
        <v>2450</v>
      </c>
      <c r="I14" s="68"/>
      <c r="J14" s="14"/>
    </row>
    <row r="15" spans="2:17" ht="24.95" customHeight="1" x14ac:dyDescent="0.3">
      <c r="B15" s="45"/>
      <c r="C15" s="31" t="s">
        <v>14</v>
      </c>
      <c r="D15" s="31">
        <v>160</v>
      </c>
      <c r="E15" s="31">
        <v>5</v>
      </c>
      <c r="F15" s="31">
        <f t="shared" si="0"/>
        <v>800</v>
      </c>
      <c r="G15" s="31">
        <v>6</v>
      </c>
      <c r="H15" s="31">
        <f>(F$15*G$15)*0.7</f>
        <v>3360</v>
      </c>
      <c r="I15" s="69" t="s">
        <v>58</v>
      </c>
      <c r="J15" s="13"/>
      <c r="L15" s="19" t="s">
        <v>50</v>
      </c>
      <c r="M15" s="4" t="s">
        <v>51</v>
      </c>
      <c r="N15" s="4" t="s">
        <v>52</v>
      </c>
      <c r="O15" s="4" t="s">
        <v>53</v>
      </c>
      <c r="P15" s="5" t="s">
        <v>54</v>
      </c>
    </row>
    <row r="16" spans="2:17" ht="24.95" customHeight="1" x14ac:dyDescent="0.3">
      <c r="B16" s="45"/>
      <c r="C16" s="2" t="s">
        <v>15</v>
      </c>
      <c r="D16" s="2">
        <v>160</v>
      </c>
      <c r="E16" s="2">
        <v>5</v>
      </c>
      <c r="F16" s="2">
        <f t="shared" si="0"/>
        <v>800</v>
      </c>
      <c r="G16" s="2">
        <v>6</v>
      </c>
      <c r="H16" s="23">
        <f>(F$15*G$15)*0.7</f>
        <v>3360</v>
      </c>
      <c r="I16" s="68"/>
      <c r="J16" s="14"/>
      <c r="L16" s="20" t="s">
        <v>43</v>
      </c>
      <c r="M16" s="15" t="s">
        <v>46</v>
      </c>
      <c r="N16" s="16" t="s">
        <v>47</v>
      </c>
      <c r="O16" s="2" t="s">
        <v>48</v>
      </c>
      <c r="P16" s="6" t="s">
        <v>49</v>
      </c>
    </row>
    <row r="17" spans="2:17" ht="24.95" customHeight="1" x14ac:dyDescent="0.3">
      <c r="B17" s="45"/>
      <c r="C17" s="31" t="s">
        <v>17</v>
      </c>
      <c r="D17" s="31">
        <v>200</v>
      </c>
      <c r="E17" s="31">
        <v>1</v>
      </c>
      <c r="F17" s="31">
        <f t="shared" si="0"/>
        <v>200</v>
      </c>
      <c r="G17" s="59" t="s">
        <v>67</v>
      </c>
      <c r="H17" s="31">
        <f t="shared" si="1"/>
        <v>140</v>
      </c>
      <c r="I17" s="6"/>
      <c r="J17" s="14"/>
      <c r="L17" s="20" t="s">
        <v>44</v>
      </c>
      <c r="M17" s="2">
        <v>150</v>
      </c>
      <c r="N17" s="2">
        <v>200</v>
      </c>
      <c r="O17" s="2">
        <v>300</v>
      </c>
      <c r="P17" s="6">
        <v>500</v>
      </c>
    </row>
    <row r="18" spans="2:17" ht="24.95" customHeight="1" x14ac:dyDescent="0.3">
      <c r="B18" s="45"/>
      <c r="C18" s="23" t="s">
        <v>18</v>
      </c>
      <c r="D18" s="23">
        <v>900</v>
      </c>
      <c r="E18" s="23">
        <v>2</v>
      </c>
      <c r="F18" s="23">
        <f t="shared" si="0"/>
        <v>1800</v>
      </c>
      <c r="G18" s="60"/>
      <c r="H18" s="23">
        <f t="shared" si="1"/>
        <v>1260</v>
      </c>
      <c r="I18" s="67" t="s">
        <v>22</v>
      </c>
      <c r="J18" s="14"/>
      <c r="L18" s="20" t="s">
        <v>45</v>
      </c>
      <c r="M18" s="2">
        <v>14</v>
      </c>
      <c r="N18" s="2">
        <v>14</v>
      </c>
      <c r="O18" s="2">
        <v>14</v>
      </c>
      <c r="P18" s="6">
        <v>14</v>
      </c>
    </row>
    <row r="19" spans="2:17" ht="24.95" customHeight="1" x14ac:dyDescent="0.3">
      <c r="B19" s="45"/>
      <c r="C19" s="31" t="s">
        <v>19</v>
      </c>
      <c r="D19" s="31">
        <v>2500</v>
      </c>
      <c r="E19" s="31">
        <v>2</v>
      </c>
      <c r="F19" s="31">
        <f t="shared" si="0"/>
        <v>5000</v>
      </c>
      <c r="G19" s="60"/>
      <c r="H19" s="31">
        <f t="shared" si="1"/>
        <v>3500</v>
      </c>
      <c r="I19" s="68"/>
      <c r="J19" s="14"/>
      <c r="L19" s="20" t="s">
        <v>55</v>
      </c>
      <c r="M19" s="2">
        <v>110</v>
      </c>
      <c r="N19" s="2">
        <v>110</v>
      </c>
      <c r="O19" s="2">
        <v>110</v>
      </c>
      <c r="P19" s="6">
        <v>110</v>
      </c>
    </row>
    <row r="20" spans="2:17" ht="24.95" customHeight="1" thickBot="1" x14ac:dyDescent="0.35">
      <c r="B20" s="45"/>
      <c r="C20" s="31" t="s">
        <v>20</v>
      </c>
      <c r="D20" s="31">
        <v>3000</v>
      </c>
      <c r="E20" s="31">
        <v>1</v>
      </c>
      <c r="F20" s="31">
        <f t="shared" si="0"/>
        <v>3000</v>
      </c>
      <c r="G20" s="60"/>
      <c r="H20" s="31">
        <f t="shared" si="1"/>
        <v>2100</v>
      </c>
      <c r="I20" s="67" t="s">
        <v>21</v>
      </c>
      <c r="J20" s="14"/>
      <c r="L20" s="21" t="s">
        <v>59</v>
      </c>
      <c r="M20" s="10">
        <f>M$17*2*2</f>
        <v>600</v>
      </c>
      <c r="N20" s="10">
        <f>N$17*2*2</f>
        <v>800</v>
      </c>
      <c r="O20" s="10">
        <f>O$17*2*2</f>
        <v>1200</v>
      </c>
      <c r="P20" s="9">
        <f>P$17*2*2</f>
        <v>2000</v>
      </c>
      <c r="Q20" s="24"/>
    </row>
    <row r="21" spans="2:17" ht="24.95" customHeight="1" thickBot="1" x14ac:dyDescent="0.35">
      <c r="B21" s="45"/>
      <c r="C21" s="31" t="s">
        <v>25</v>
      </c>
      <c r="D21" s="31">
        <v>5000</v>
      </c>
      <c r="E21" s="31">
        <v>1</v>
      </c>
      <c r="F21" s="31">
        <f t="shared" si="0"/>
        <v>5000</v>
      </c>
      <c r="G21" s="60"/>
      <c r="H21" s="31">
        <f t="shared" si="1"/>
        <v>3500</v>
      </c>
      <c r="I21" s="68"/>
      <c r="J21" s="14"/>
      <c r="L21" s="35" t="s">
        <v>56</v>
      </c>
      <c r="M21" s="36">
        <f>M$17*M$18+M$19*M$18+M$20-M$17*2</f>
        <v>3940</v>
      </c>
      <c r="N21" s="36">
        <f>N$17*N$18+N$19*N$18+N$20-N$17*2</f>
        <v>4740</v>
      </c>
      <c r="O21" s="36">
        <f>O$17*O$18+O$19*O$18+O$20-O$17*2</f>
        <v>6340</v>
      </c>
      <c r="P21" s="37">
        <f>P$17*P$18+P$19*P$18+P$20-P$17*2</f>
        <v>9540</v>
      </c>
      <c r="Q21" s="11">
        <f>SUM(M21:P21)</f>
        <v>24560</v>
      </c>
    </row>
    <row r="22" spans="2:17" ht="24.95" customHeight="1" thickBot="1" x14ac:dyDescent="0.35">
      <c r="B22" s="45"/>
      <c r="C22" s="31" t="s">
        <v>26</v>
      </c>
      <c r="D22" s="31">
        <v>500</v>
      </c>
      <c r="E22" s="31">
        <v>5</v>
      </c>
      <c r="F22" s="31">
        <f t="shared" si="0"/>
        <v>2500</v>
      </c>
      <c r="G22" s="60"/>
      <c r="H22" s="31">
        <f t="shared" si="1"/>
        <v>1750</v>
      </c>
      <c r="I22" s="79" t="s">
        <v>60</v>
      </c>
      <c r="J22" s="14"/>
      <c r="L22" s="38" t="s">
        <v>57</v>
      </c>
      <c r="M22" s="39">
        <f>M$17*M$18+M$20-M$17*2</f>
        <v>2400</v>
      </c>
      <c r="N22" s="39">
        <f>N$17*N$18+N$20-N$17*2</f>
        <v>3200</v>
      </c>
      <c r="O22" s="39">
        <f>O$17*O$18+O$20-O$17*2</f>
        <v>4800</v>
      </c>
      <c r="P22" s="39">
        <f>P$17*P$18+P$20-P$17*2</f>
        <v>8000</v>
      </c>
      <c r="Q22" s="22">
        <f>SUM(M22:P22)</f>
        <v>18400</v>
      </c>
    </row>
    <row r="23" spans="2:17" ht="24.95" customHeight="1" thickBot="1" x14ac:dyDescent="0.35">
      <c r="B23" s="47"/>
      <c r="C23" s="7" t="s">
        <v>27</v>
      </c>
      <c r="D23" s="7">
        <v>1200</v>
      </c>
      <c r="E23" s="7">
        <v>5</v>
      </c>
      <c r="F23" s="10">
        <f>$D23*$E23</f>
        <v>6000</v>
      </c>
      <c r="G23" s="63"/>
      <c r="H23" s="7">
        <f>$F23*0.7</f>
        <v>4200</v>
      </c>
      <c r="I23" s="80"/>
    </row>
    <row r="24" spans="2:17" ht="24.95" customHeight="1" thickBot="1" x14ac:dyDescent="0.35">
      <c r="B24" s="48"/>
      <c r="C24" s="1" t="s">
        <v>42</v>
      </c>
      <c r="D24" s="53"/>
      <c r="E24" s="53"/>
      <c r="F24" s="12">
        <f>SUM(F5:F14,9600,F17:F23)</f>
        <v>42500</v>
      </c>
      <c r="G24" s="18"/>
      <c r="H24" s="40">
        <f>SUM(H$5:H$23)</f>
        <v>29750</v>
      </c>
      <c r="I24" s="41">
        <f>SUM(H5,H7,H9:H15,H17,H19:H22)</f>
        <v>20020</v>
      </c>
      <c r="J24" s="14"/>
    </row>
    <row r="25" spans="2:17" ht="24.95" customHeight="1" thickBot="1" x14ac:dyDescent="0.35">
      <c r="B25" s="44" t="s">
        <v>28</v>
      </c>
      <c r="C25" s="4" t="s">
        <v>29</v>
      </c>
      <c r="D25" s="3">
        <v>5000</v>
      </c>
      <c r="E25" s="3">
        <v>1</v>
      </c>
      <c r="F25" s="3">
        <f t="shared" si="0"/>
        <v>5000</v>
      </c>
      <c r="G25" s="75" t="s">
        <v>67</v>
      </c>
      <c r="H25" s="4">
        <f t="shared" si="1"/>
        <v>3500</v>
      </c>
      <c r="I25" s="70"/>
      <c r="J25" s="14"/>
    </row>
    <row r="26" spans="2:17" ht="24.95" customHeight="1" x14ac:dyDescent="0.3">
      <c r="B26" s="45"/>
      <c r="C26" s="2" t="s">
        <v>30</v>
      </c>
      <c r="D26" s="2">
        <v>2000</v>
      </c>
      <c r="E26" s="2">
        <v>1</v>
      </c>
      <c r="F26" s="2">
        <f t="shared" si="0"/>
        <v>2000</v>
      </c>
      <c r="G26" s="60"/>
      <c r="H26" s="2">
        <f t="shared" si="1"/>
        <v>1400</v>
      </c>
      <c r="I26" s="71"/>
      <c r="J26" s="14"/>
      <c r="L26" s="76" t="s">
        <v>61</v>
      </c>
      <c r="M26" s="49" t="s">
        <v>82</v>
      </c>
      <c r="N26" s="91"/>
      <c r="O26" s="91"/>
      <c r="P26" s="91"/>
      <c r="Q26" s="92"/>
    </row>
    <row r="27" spans="2:17" ht="24.95" customHeight="1" x14ac:dyDescent="0.3">
      <c r="B27" s="45"/>
      <c r="C27" s="2" t="s">
        <v>31</v>
      </c>
      <c r="D27" s="2">
        <v>1000</v>
      </c>
      <c r="E27" s="2">
        <v>1</v>
      </c>
      <c r="F27" s="2">
        <f t="shared" si="0"/>
        <v>1000</v>
      </c>
      <c r="G27" s="60"/>
      <c r="H27" s="2">
        <f t="shared" si="1"/>
        <v>700</v>
      </c>
      <c r="I27" s="71"/>
      <c r="J27" s="14"/>
      <c r="L27" s="46"/>
      <c r="M27" s="50"/>
      <c r="N27" s="93"/>
      <c r="O27" s="93"/>
      <c r="P27" s="93"/>
      <c r="Q27" s="94"/>
    </row>
    <row r="28" spans="2:17" ht="24.95" customHeight="1" thickBot="1" x14ac:dyDescent="0.35">
      <c r="B28" s="45"/>
      <c r="C28" s="2" t="s">
        <v>32</v>
      </c>
      <c r="D28" s="2">
        <v>1500</v>
      </c>
      <c r="E28" s="2">
        <v>1</v>
      </c>
      <c r="F28" s="2">
        <f t="shared" si="0"/>
        <v>1500</v>
      </c>
      <c r="G28" s="60"/>
      <c r="H28" s="2">
        <f t="shared" si="1"/>
        <v>1050</v>
      </c>
      <c r="I28" s="71"/>
      <c r="J28" s="14"/>
      <c r="L28" s="77"/>
      <c r="M28" s="50"/>
      <c r="N28" s="93"/>
      <c r="O28" s="93"/>
      <c r="P28" s="93"/>
      <c r="Q28" s="94"/>
    </row>
    <row r="29" spans="2:17" ht="24.95" customHeight="1" x14ac:dyDescent="0.3">
      <c r="B29" s="45"/>
      <c r="C29" s="2" t="s">
        <v>74</v>
      </c>
      <c r="D29" s="2">
        <v>1000</v>
      </c>
      <c r="E29" s="2">
        <v>1</v>
      </c>
      <c r="F29" s="2">
        <f>$D29*$E29</f>
        <v>1000</v>
      </c>
      <c r="G29" s="60"/>
      <c r="H29" s="1">
        <f>$F29*0.7</f>
        <v>700</v>
      </c>
      <c r="I29" s="71"/>
      <c r="J29" s="14"/>
      <c r="M29" s="97" t="s">
        <v>81</v>
      </c>
      <c r="N29" s="98"/>
      <c r="O29" s="98"/>
      <c r="P29" s="98"/>
      <c r="Q29" s="99"/>
    </row>
    <row r="30" spans="2:17" ht="24.95" customHeight="1" x14ac:dyDescent="0.3">
      <c r="B30" s="45"/>
      <c r="C30" s="23" t="s">
        <v>33</v>
      </c>
      <c r="D30" s="23">
        <v>2000</v>
      </c>
      <c r="E30" s="23">
        <v>1</v>
      </c>
      <c r="F30" s="23">
        <f>$D30*$E30</f>
        <v>2000</v>
      </c>
      <c r="G30" s="62"/>
      <c r="H30" s="23">
        <f>$F30*0.7</f>
        <v>1400</v>
      </c>
      <c r="I30" s="68"/>
      <c r="J30" s="14"/>
      <c r="L30" s="14"/>
      <c r="M30" s="100"/>
      <c r="N30" s="101"/>
      <c r="O30" s="101"/>
      <c r="P30" s="101"/>
      <c r="Q30" s="102"/>
    </row>
    <row r="31" spans="2:17" ht="24.95" customHeight="1" x14ac:dyDescent="0.3">
      <c r="B31" s="45"/>
      <c r="C31" s="23" t="s">
        <v>34</v>
      </c>
      <c r="D31" s="23">
        <v>20</v>
      </c>
      <c r="E31" s="23">
        <v>5</v>
      </c>
      <c r="F31" s="23">
        <f t="shared" si="0"/>
        <v>100</v>
      </c>
      <c r="G31" s="23">
        <v>8</v>
      </c>
      <c r="H31" s="23">
        <f>$F31*G31*0.7</f>
        <v>560</v>
      </c>
      <c r="I31" s="6" t="s">
        <v>36</v>
      </c>
      <c r="J31" s="14"/>
      <c r="L31" s="14"/>
      <c r="M31" s="103" t="s">
        <v>84</v>
      </c>
      <c r="N31" s="104"/>
      <c r="O31" s="104"/>
      <c r="P31" s="104"/>
      <c r="Q31" s="105"/>
    </row>
    <row r="32" spans="2:17" ht="24.95" customHeight="1" thickBot="1" x14ac:dyDescent="0.35">
      <c r="B32" s="47"/>
      <c r="C32" s="17" t="s">
        <v>35</v>
      </c>
      <c r="D32" s="17">
        <v>500</v>
      </c>
      <c r="E32" s="17">
        <v>1</v>
      </c>
      <c r="F32" s="30">
        <f>$D32*$E32</f>
        <v>500</v>
      </c>
      <c r="G32" s="30" t="s">
        <v>67</v>
      </c>
      <c r="H32" s="17">
        <f>$F32*0.7</f>
        <v>350</v>
      </c>
      <c r="I32" s="8" t="s">
        <v>21</v>
      </c>
      <c r="J32" s="14"/>
      <c r="M32" s="50" t="s">
        <v>83</v>
      </c>
      <c r="N32" s="93"/>
      <c r="O32" s="93"/>
      <c r="P32" s="93"/>
      <c r="Q32" s="94"/>
    </row>
    <row r="33" spans="2:17" ht="24.95" customHeight="1" thickBot="1" x14ac:dyDescent="0.35">
      <c r="B33" s="47"/>
      <c r="C33" s="1" t="s">
        <v>42</v>
      </c>
      <c r="D33" s="54"/>
      <c r="E33" s="55"/>
      <c r="F33" s="28">
        <f t="shared" ref="F33:H33" si="2">SUM(F$25:F$32)</f>
        <v>13100</v>
      </c>
      <c r="G33" s="29"/>
      <c r="H33" s="42">
        <f t="shared" si="2"/>
        <v>9660</v>
      </c>
      <c r="I33" s="27"/>
      <c r="J33" s="14"/>
      <c r="M33" s="50"/>
      <c r="N33" s="93"/>
      <c r="O33" s="93"/>
      <c r="P33" s="93"/>
      <c r="Q33" s="94"/>
    </row>
    <row r="34" spans="2:17" ht="24.95" customHeight="1" x14ac:dyDescent="0.3">
      <c r="B34" s="49" t="s">
        <v>37</v>
      </c>
      <c r="C34" s="4" t="s">
        <v>38</v>
      </c>
      <c r="D34" s="3">
        <v>300</v>
      </c>
      <c r="E34" s="56" t="s">
        <v>67</v>
      </c>
      <c r="F34" s="4">
        <f>$D34</f>
        <v>300</v>
      </c>
      <c r="G34" s="75" t="s">
        <v>67</v>
      </c>
      <c r="H34" s="56" t="s">
        <v>67</v>
      </c>
      <c r="I34" s="72"/>
      <c r="J34" s="13"/>
      <c r="M34" s="50"/>
      <c r="N34" s="93"/>
      <c r="O34" s="93"/>
      <c r="P34" s="93"/>
      <c r="Q34" s="94"/>
    </row>
    <row r="35" spans="2:17" ht="24.95" customHeight="1" thickBot="1" x14ac:dyDescent="0.35">
      <c r="B35" s="50"/>
      <c r="C35" s="2" t="s">
        <v>39</v>
      </c>
      <c r="D35" s="2">
        <v>500</v>
      </c>
      <c r="E35" s="57"/>
      <c r="F35" s="2">
        <f t="shared" ref="F35:F36" si="3">$D35</f>
        <v>500</v>
      </c>
      <c r="G35" s="60"/>
      <c r="H35" s="57"/>
      <c r="I35" s="73"/>
      <c r="J35" s="13"/>
      <c r="M35" s="52"/>
      <c r="N35" s="95"/>
      <c r="O35" s="95"/>
      <c r="P35" s="95"/>
      <c r="Q35" s="96"/>
    </row>
    <row r="36" spans="2:17" ht="24.95" customHeight="1" x14ac:dyDescent="0.3">
      <c r="B36" s="50"/>
      <c r="C36" s="2" t="s">
        <v>40</v>
      </c>
      <c r="D36" s="2">
        <v>700</v>
      </c>
      <c r="E36" s="57"/>
      <c r="F36" s="2">
        <f t="shared" si="3"/>
        <v>700</v>
      </c>
      <c r="G36" s="60"/>
      <c r="H36" s="57"/>
      <c r="I36" s="73"/>
      <c r="J36" s="13"/>
    </row>
    <row r="37" spans="2:17" ht="24.95" customHeight="1" thickBot="1" x14ac:dyDescent="0.35">
      <c r="B37" s="51"/>
      <c r="C37" s="7" t="s">
        <v>41</v>
      </c>
      <c r="D37" s="7">
        <v>1000</v>
      </c>
      <c r="E37" s="58"/>
      <c r="F37" s="7">
        <f>$D37</f>
        <v>1000</v>
      </c>
      <c r="G37" s="63"/>
      <c r="H37" s="58"/>
      <c r="I37" s="73"/>
      <c r="J37" s="13"/>
    </row>
    <row r="38" spans="2:17" ht="24.95" customHeight="1" thickBot="1" x14ac:dyDescent="0.35">
      <c r="B38" s="52"/>
      <c r="C38" s="18" t="s">
        <v>42</v>
      </c>
      <c r="D38" s="18"/>
      <c r="E38" s="25"/>
      <c r="F38" s="18">
        <f>SUM(F$34:F$37)</f>
        <v>2500</v>
      </c>
      <c r="G38" s="18"/>
      <c r="H38" s="26"/>
      <c r="I38" s="74"/>
      <c r="J38" s="13"/>
    </row>
    <row r="39" spans="2:17" ht="24.95" customHeight="1" x14ac:dyDescent="0.3">
      <c r="B39" s="13"/>
      <c r="C39" s="14"/>
      <c r="D39" s="14"/>
      <c r="E39" s="13"/>
      <c r="F39" s="14"/>
      <c r="G39" s="14"/>
      <c r="H39" s="13"/>
      <c r="I39" s="13"/>
      <c r="J39" s="13"/>
    </row>
    <row r="40" spans="2:17" ht="24.95" customHeight="1" x14ac:dyDescent="0.3"/>
    <row r="41" spans="2:17" ht="24.95" customHeight="1" x14ac:dyDescent="0.3"/>
    <row r="42" spans="2:17" ht="24.95" customHeight="1" x14ac:dyDescent="0.3"/>
    <row r="43" spans="2:17" ht="24.95" customHeight="1" x14ac:dyDescent="0.3"/>
    <row r="44" spans="2:17" ht="24.95" customHeight="1" x14ac:dyDescent="0.3"/>
    <row r="45" spans="2:17" ht="24.95" customHeight="1" x14ac:dyDescent="0.3">
      <c r="I45" s="14"/>
      <c r="J45" s="14"/>
    </row>
    <row r="46" spans="2:17" ht="24.95" customHeight="1" x14ac:dyDescent="0.3">
      <c r="I46" s="14"/>
      <c r="J46" s="14"/>
    </row>
    <row r="47" spans="2:17" ht="24.95" customHeight="1" x14ac:dyDescent="0.3"/>
    <row r="48" spans="2:17" ht="24.95" customHeight="1" x14ac:dyDescent="0.3"/>
    <row r="49" ht="24.95" customHeight="1" x14ac:dyDescent="0.3"/>
    <row r="50" ht="24.95" customHeight="1" x14ac:dyDescent="0.3"/>
    <row r="51" ht="24.95" customHeight="1" x14ac:dyDescent="0.3"/>
  </sheetData>
  <mergeCells count="35">
    <mergeCell ref="M32:Q35"/>
    <mergeCell ref="O9:Q9"/>
    <mergeCell ref="O10:Q10"/>
    <mergeCell ref="O11:Q11"/>
    <mergeCell ref="M29:Q30"/>
    <mergeCell ref="M31:Q31"/>
    <mergeCell ref="O4:Q4"/>
    <mergeCell ref="O12:Q12"/>
    <mergeCell ref="L6:L12"/>
    <mergeCell ref="M26:Q28"/>
    <mergeCell ref="L26:L28"/>
    <mergeCell ref="G25:G30"/>
    <mergeCell ref="I11:I12"/>
    <mergeCell ref="I22:I23"/>
    <mergeCell ref="O5:Q5"/>
    <mergeCell ref="O6:Q6"/>
    <mergeCell ref="O7:Q7"/>
    <mergeCell ref="O8:Q8"/>
    <mergeCell ref="H34:H37"/>
    <mergeCell ref="G5:G14"/>
    <mergeCell ref="G17:G23"/>
    <mergeCell ref="I5:I8"/>
    <mergeCell ref="I13:I14"/>
    <mergeCell ref="I15:I16"/>
    <mergeCell ref="I18:I19"/>
    <mergeCell ref="I20:I21"/>
    <mergeCell ref="I25:I30"/>
    <mergeCell ref="I34:I38"/>
    <mergeCell ref="G34:G37"/>
    <mergeCell ref="B4:B24"/>
    <mergeCell ref="B25:B33"/>
    <mergeCell ref="B34:B38"/>
    <mergeCell ref="D24:E24"/>
    <mergeCell ref="D33:E33"/>
    <mergeCell ref="E34:E37"/>
  </mergeCells>
  <phoneticPr fontId="1" type="noConversion"/>
  <pageMargins left="0.25" right="0.25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민지</dc:creator>
  <cp:lastModifiedBy>민지</cp:lastModifiedBy>
  <cp:lastPrinted>2019-04-26T11:56:36Z</cp:lastPrinted>
  <dcterms:created xsi:type="dcterms:W3CDTF">2019-04-26T09:55:35Z</dcterms:created>
  <dcterms:modified xsi:type="dcterms:W3CDTF">2019-04-26T12:00:31Z</dcterms:modified>
</cp:coreProperties>
</file>