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uing\Documents\트오세\"/>
    </mc:Choice>
  </mc:AlternateContent>
  <bookViews>
    <workbookView xWindow="0" yWindow="0" windowWidth="38400" windowHeight="17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7" i="1" l="1"/>
  <c r="AB16" i="1"/>
  <c r="AB15" i="1"/>
  <c r="AB14" i="1"/>
  <c r="AB13" i="1"/>
  <c r="AB12" i="1"/>
  <c r="AB11" i="1"/>
  <c r="AB10" i="1"/>
  <c r="AB9" i="1"/>
  <c r="AB8" i="1"/>
  <c r="AB7" i="1"/>
  <c r="E7" i="1"/>
  <c r="AB6" i="1"/>
  <c r="Q6" i="1"/>
  <c r="D18" i="1" s="1"/>
  <c r="E6" i="1"/>
  <c r="AB5" i="1"/>
  <c r="E5" i="1"/>
  <c r="G5" i="1" s="1"/>
  <c r="H5" i="1" s="1"/>
  <c r="AD4" i="1"/>
  <c r="Y4" i="1" s="1"/>
  <c r="AC4" i="1"/>
  <c r="Z4" i="1" s="1"/>
  <c r="AB4" i="1"/>
  <c r="AC5" i="1" s="1"/>
  <c r="AD3" i="1"/>
  <c r="Y3" i="1" s="1"/>
  <c r="AC3" i="1"/>
  <c r="AB3" i="1"/>
  <c r="Z3" i="1"/>
  <c r="AC6" i="1" l="1"/>
  <c r="AD5" i="1"/>
  <c r="Z5" i="1"/>
  <c r="E18" i="1"/>
  <c r="AE3" i="1"/>
  <c r="X3" i="1" s="1"/>
  <c r="AE4" i="1"/>
  <c r="X4" i="1" s="1"/>
  <c r="AF3" i="1"/>
  <c r="W3" i="1" s="1"/>
  <c r="AF4" i="1"/>
  <c r="W4" i="1" s="1"/>
  <c r="D16" i="1"/>
  <c r="D20" i="1"/>
  <c r="E20" i="1" l="1"/>
  <c r="E16" i="1"/>
  <c r="AE5" i="1"/>
  <c r="X5" i="1" s="1"/>
  <c r="Y5" i="1"/>
  <c r="AF5" i="1"/>
  <c r="W5" i="1" s="1"/>
  <c r="Z6" i="1"/>
  <c r="AC7" i="1"/>
  <c r="AD6" i="1"/>
  <c r="AE6" i="1" l="1"/>
  <c r="X6" i="1" s="1"/>
  <c r="Y6" i="1"/>
  <c r="AF6" i="1"/>
  <c r="W6" i="1" s="1"/>
  <c r="Z7" i="1"/>
  <c r="AD7" i="1"/>
  <c r="AC8" i="1"/>
  <c r="Y7" i="1" l="1"/>
  <c r="AF7" i="1"/>
  <c r="W7" i="1" s="1"/>
  <c r="AE7" i="1"/>
  <c r="X7" i="1" s="1"/>
  <c r="AD8" i="1"/>
  <c r="Z8" i="1"/>
  <c r="AC9" i="1"/>
  <c r="Z9" i="1" l="1"/>
  <c r="AD9" i="1"/>
  <c r="AC10" i="1"/>
  <c r="AF8" i="1"/>
  <c r="W8" i="1" s="1"/>
  <c r="AE8" i="1"/>
  <c r="X8" i="1" s="1"/>
  <c r="Y8" i="1"/>
  <c r="AD10" i="1" l="1"/>
  <c r="Z10" i="1"/>
  <c r="AC11" i="1"/>
  <c r="AF9" i="1"/>
  <c r="W9" i="1" s="1"/>
  <c r="AE9" i="1"/>
  <c r="X9" i="1" s="1"/>
  <c r="Y9" i="1"/>
  <c r="AD11" i="1" l="1"/>
  <c r="Z11" i="1"/>
  <c r="AC12" i="1"/>
  <c r="AE10" i="1"/>
  <c r="X10" i="1" s="1"/>
  <c r="Y10" i="1"/>
  <c r="AF10" i="1"/>
  <c r="W10" i="1" s="1"/>
  <c r="Z12" i="1" l="1"/>
  <c r="AD12" i="1"/>
  <c r="AC13" i="1"/>
  <c r="AE11" i="1"/>
  <c r="X11" i="1" s="1"/>
  <c r="Y11" i="1"/>
  <c r="AF11" i="1"/>
  <c r="W11" i="1" s="1"/>
  <c r="Z13" i="1" l="1"/>
  <c r="AC14" i="1"/>
  <c r="AD13" i="1"/>
  <c r="Y12" i="1"/>
  <c r="AF12" i="1"/>
  <c r="W12" i="1" s="1"/>
  <c r="AE12" i="1"/>
  <c r="X12" i="1" s="1"/>
  <c r="Z14" i="1" l="1"/>
  <c r="AD14" i="1"/>
  <c r="AC15" i="1"/>
  <c r="AE13" i="1"/>
  <c r="X13" i="1" s="1"/>
  <c r="Y13" i="1"/>
  <c r="AF13" i="1"/>
  <c r="W13" i="1" s="1"/>
  <c r="Z15" i="1" l="1"/>
  <c r="AD15" i="1"/>
  <c r="AC16" i="1"/>
  <c r="Y14" i="1"/>
  <c r="AF14" i="1"/>
  <c r="W14" i="1" s="1"/>
  <c r="AE14" i="1"/>
  <c r="X14" i="1" s="1"/>
  <c r="Z16" i="1" l="1"/>
  <c r="AD16" i="1"/>
  <c r="AC17" i="1"/>
  <c r="AE15" i="1"/>
  <c r="X15" i="1" s="1"/>
  <c r="Y15" i="1"/>
  <c r="AF15" i="1"/>
  <c r="W15" i="1" s="1"/>
  <c r="AD17" i="1" l="1"/>
  <c r="Z17" i="1"/>
  <c r="Z18" i="1" s="1"/>
  <c r="E3" i="1" s="1"/>
  <c r="G3" i="1" s="1"/>
  <c r="H3" i="1" s="1"/>
  <c r="I3" i="1" s="1"/>
  <c r="Y16" i="1"/>
  <c r="AF16" i="1"/>
  <c r="W16" i="1" s="1"/>
  <c r="AE16" i="1"/>
  <c r="X16" i="1" s="1"/>
  <c r="AE17" i="1" l="1"/>
  <c r="X17" i="1" s="1"/>
  <c r="X18" i="1" s="1"/>
  <c r="D17" i="1" s="1"/>
  <c r="Y17" i="1"/>
  <c r="Y18" i="1" s="1"/>
  <c r="AF17" i="1"/>
  <c r="W17" i="1" s="1"/>
  <c r="W18" i="1" s="1"/>
  <c r="D19" i="1" s="1"/>
  <c r="F31" i="1" l="1"/>
  <c r="E19" i="1"/>
  <c r="F30" i="1"/>
  <c r="D15" i="1"/>
  <c r="I15" i="1"/>
  <c r="E31" i="1"/>
  <c r="E17" i="1"/>
  <c r="E30" i="1"/>
  <c r="E32" i="1" l="1"/>
  <c r="E33" i="1" s="1"/>
  <c r="D31" i="1"/>
  <c r="E15" i="1"/>
  <c r="D30" i="1"/>
  <c r="F19" i="1"/>
  <c r="F20" i="1"/>
  <c r="F32" i="1"/>
  <c r="F33" i="1" s="1"/>
  <c r="N4" i="1"/>
  <c r="J31" i="1" s="1"/>
  <c r="J15" i="1"/>
  <c r="F17" i="1"/>
  <c r="F18" i="1"/>
  <c r="D32" i="1" l="1"/>
  <c r="D33" i="1" s="1"/>
  <c r="I31" i="1"/>
  <c r="F15" i="1"/>
  <c r="F16" i="1"/>
  <c r="I18" i="1"/>
  <c r="J18" i="1" s="1"/>
  <c r="I20" i="1"/>
  <c r="J20" i="1" s="1"/>
  <c r="I16" i="1"/>
  <c r="I19" i="1"/>
  <c r="I17" i="1"/>
  <c r="K31" i="1"/>
  <c r="J17" i="1" l="1"/>
  <c r="K17" i="1" s="1"/>
  <c r="J30" i="1"/>
  <c r="J32" i="1" s="1"/>
  <c r="J33" i="1" s="1"/>
  <c r="I32" i="1"/>
  <c r="I33" i="1" s="1"/>
  <c r="K30" i="1"/>
  <c r="K32" i="1" s="1"/>
  <c r="K33" i="1" s="1"/>
  <c r="J19" i="1"/>
  <c r="K19" i="1" s="1"/>
  <c r="J16" i="1"/>
  <c r="I30" i="1"/>
  <c r="K20" i="1" l="1"/>
  <c r="K18" i="1"/>
  <c r="K16" i="1"/>
  <c r="K15" i="1"/>
</calcChain>
</file>

<file path=xl/comments1.xml><?xml version="1.0" encoding="utf-8"?>
<comments xmlns="http://schemas.openxmlformats.org/spreadsheetml/2006/main">
  <authors>
    <author>kuingeun1@naver.com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 xml:space="preserve">434 + 434*1.07 + 434*1.14 + ….. + 434*2.0 = </t>
        </r>
        <r>
          <rPr>
            <b/>
            <sz val="9"/>
            <color indexed="81"/>
            <rFont val="돋움"/>
            <family val="3"/>
            <charset val="129"/>
          </rPr>
          <t>합연산입니다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304*4(</t>
        </r>
        <r>
          <rPr>
            <b/>
            <sz val="9"/>
            <color indexed="81"/>
            <rFont val="돋움"/>
            <family val="3"/>
            <charset val="129"/>
          </rPr>
          <t>보스기준</t>
        </r>
        <r>
          <rPr>
            <b/>
            <sz val="9"/>
            <color indexed="81"/>
            <rFont val="Tahoma"/>
            <family val="2"/>
          </rPr>
          <t xml:space="preserve">) = 1216.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회수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 xml:space="preserve">번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669*3*(0.7*2) = 1058 ,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회수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번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 xml:space="preserve">617*2*(0.7*2) = 565.6 </t>
        </r>
        <r>
          <rPr>
            <b/>
            <sz val="9"/>
            <color indexed="81"/>
            <rFont val="돋움"/>
            <family val="3"/>
            <charset val="129"/>
          </rPr>
          <t>사용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회수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번</t>
        </r>
      </text>
    </comment>
    <comment ref="E7" authorId="0" shapeId="0">
      <text>
        <r>
          <rPr>
            <b/>
            <sz val="9"/>
            <color indexed="81"/>
            <rFont val="돋움"/>
            <family val="3"/>
            <charset val="129"/>
          </rPr>
          <t>세테</t>
        </r>
        <r>
          <rPr>
            <b/>
            <sz val="9"/>
            <color indexed="81"/>
            <rFont val="Tahoma"/>
            <family val="2"/>
          </rPr>
          <t xml:space="preserve"> : 509*8*(0.7*2)+x = 1400 
(</t>
        </r>
        <r>
          <rPr>
            <b/>
            <sz val="9"/>
            <color indexed="81"/>
            <rFont val="돋움"/>
            <family val="3"/>
            <charset val="129"/>
          </rPr>
          <t>방어무시의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효과를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정확히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힘들어서</t>
        </r>
        <r>
          <rPr>
            <b/>
            <sz val="9"/>
            <color indexed="81"/>
            <rFont val="Tahoma"/>
            <family val="2"/>
          </rPr>
          <t xml:space="preserve"> x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표현하고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누락시켰습니다</t>
        </r>
        <r>
          <rPr>
            <b/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<sst xmlns="http://schemas.openxmlformats.org/spreadsheetml/2006/main" count="70" uniqueCount="44">
  <si>
    <t>하플</t>
    <phoneticPr fontId="2" type="noConversion"/>
  </si>
  <si>
    <t>스킬</t>
    <phoneticPr fontId="2" type="noConversion"/>
  </si>
  <si>
    <t>데미지</t>
    <phoneticPr fontId="2" type="noConversion"/>
  </si>
  <si>
    <t>시전시간</t>
    <phoneticPr fontId="2" type="noConversion"/>
  </si>
  <si>
    <t>총 데미지</t>
    <phoneticPr fontId="2" type="noConversion"/>
  </si>
  <si>
    <t>DPS</t>
    <phoneticPr fontId="2" type="noConversion"/>
  </si>
  <si>
    <t>비율</t>
    <phoneticPr fontId="2" type="noConversion"/>
  </si>
  <si>
    <t>치명 확률</t>
    <phoneticPr fontId="2" type="noConversion"/>
  </si>
  <si>
    <t>겅호</t>
    <phoneticPr fontId="2" type="noConversion"/>
  </si>
  <si>
    <t>리버</t>
    <phoneticPr fontId="2" type="noConversion"/>
  </si>
  <si>
    <t>스태빙</t>
    <phoneticPr fontId="2" type="noConversion"/>
  </si>
  <si>
    <t>스무지</t>
    <phoneticPr fontId="2" type="noConversion"/>
  </si>
  <si>
    <t>코르프</t>
    <phoneticPr fontId="2" type="noConversion"/>
  </si>
  <si>
    <t>통상</t>
    <phoneticPr fontId="2" type="noConversion"/>
  </si>
  <si>
    <t>기본</t>
    <phoneticPr fontId="2" type="noConversion"/>
  </si>
  <si>
    <t>기본</t>
    <phoneticPr fontId="2" type="noConversion"/>
  </si>
  <si>
    <t>통상</t>
    <phoneticPr fontId="2" type="noConversion"/>
  </si>
  <si>
    <t>스무지</t>
    <phoneticPr fontId="2" type="noConversion"/>
  </si>
  <si>
    <t>스태빙</t>
    <phoneticPr fontId="2" type="noConversion"/>
  </si>
  <si>
    <t>에페</t>
    <phoneticPr fontId="2" type="noConversion"/>
  </si>
  <si>
    <t>런지</t>
    <phoneticPr fontId="2" type="noConversion"/>
  </si>
  <si>
    <t>프레파라</t>
    <phoneticPr fontId="2" type="noConversion"/>
  </si>
  <si>
    <t>피어스</t>
    <phoneticPr fontId="2" type="noConversion"/>
  </si>
  <si>
    <t>치명타 시 최종 증뎀(1.5*1.5(에페))</t>
    <phoneticPr fontId="2" type="noConversion"/>
  </si>
  <si>
    <t>반데</t>
    <phoneticPr fontId="2" type="noConversion"/>
  </si>
  <si>
    <t>코르프</t>
    <phoneticPr fontId="2" type="noConversion"/>
  </si>
  <si>
    <t>펜서</t>
    <phoneticPr fontId="2" type="noConversion"/>
  </si>
  <si>
    <t>플래쉬</t>
    <phoneticPr fontId="2" type="noConversion"/>
  </si>
  <si>
    <t>프리즌</t>
    <phoneticPr fontId="2" type="noConversion"/>
  </si>
  <si>
    <t>꽁뽀제</t>
    <phoneticPr fontId="2" type="noConversion"/>
  </si>
  <si>
    <t>통상 버프</t>
    <phoneticPr fontId="2" type="noConversion"/>
  </si>
  <si>
    <t>세테</t>
    <phoneticPr fontId="2" type="noConversion"/>
  </si>
  <si>
    <t>`</t>
    <phoneticPr fontId="2" type="noConversion"/>
  </si>
  <si>
    <t>치명 적용X</t>
    <phoneticPr fontId="2" type="noConversion"/>
  </si>
  <si>
    <t>데미지 합</t>
    <phoneticPr fontId="2" type="noConversion"/>
  </si>
  <si>
    <t>DPS</t>
    <phoneticPr fontId="2" type="noConversion"/>
  </si>
  <si>
    <t>DPS비율</t>
    <phoneticPr fontId="2" type="noConversion"/>
  </si>
  <si>
    <t>치명 적용 O</t>
    <phoneticPr fontId="2" type="noConversion"/>
  </si>
  <si>
    <t>하플</t>
    <phoneticPr fontId="2" type="noConversion"/>
  </si>
  <si>
    <t>에페 아츠 적용 전후 총 데미지 비교</t>
    <phoneticPr fontId="2" type="noConversion"/>
  </si>
  <si>
    <t>적용 전</t>
    <phoneticPr fontId="2" type="noConversion"/>
  </si>
  <si>
    <t>적용 후</t>
    <phoneticPr fontId="2" type="noConversion"/>
  </si>
  <si>
    <t>차이</t>
    <phoneticPr fontId="2" type="noConversion"/>
  </si>
  <si>
    <t>증가율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</si>
</sst>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0_ 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Border="1">
      <alignment vertical="center"/>
    </xf>
    <xf numFmtId="0" fontId="1" fillId="2" borderId="1" xfId="1" applyBorder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176" fontId="0" fillId="0" borderId="1" xfId="0" applyNumberFormat="1" applyBorder="1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Border="1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>
      <alignment vertical="center"/>
    </xf>
  </cellXfs>
  <cellStyles count="2"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F33"/>
  <sheetViews>
    <sheetView tabSelected="1" workbookViewId="0">
      <selection activeCell="C29" sqref="C29:K33"/>
    </sheetView>
  </sheetViews>
  <sheetFormatPr defaultRowHeight="16.5" x14ac:dyDescent="0.3"/>
  <cols>
    <col min="4" max="4" width="12.75" customWidth="1"/>
    <col min="9" max="9" width="11.625" customWidth="1"/>
  </cols>
  <sheetData>
    <row r="2" spans="2:32" x14ac:dyDescent="0.3">
      <c r="C2" s="1" t="s">
        <v>0</v>
      </c>
      <c r="D2" s="1" t="s">
        <v>1</v>
      </c>
      <c r="E2" s="1" t="s">
        <v>2</v>
      </c>
      <c r="F2" s="2" t="s">
        <v>3</v>
      </c>
      <c r="G2" s="1" t="s">
        <v>4</v>
      </c>
      <c r="H2" s="1" t="s">
        <v>5</v>
      </c>
      <c r="I2" s="1" t="s">
        <v>6</v>
      </c>
      <c r="J2" s="3"/>
      <c r="M2" s="1" t="s">
        <v>7</v>
      </c>
      <c r="N2" s="1">
        <v>0.5</v>
      </c>
      <c r="P2" s="1" t="s">
        <v>8</v>
      </c>
      <c r="Q2" s="1">
        <v>0.25</v>
      </c>
      <c r="S2" s="1" t="s">
        <v>9</v>
      </c>
      <c r="T2" s="1">
        <v>0.5</v>
      </c>
      <c r="V2" t="s">
        <v>10</v>
      </c>
      <c r="W2" t="s">
        <v>11</v>
      </c>
      <c r="X2" t="s">
        <v>12</v>
      </c>
      <c r="Y2" t="s">
        <v>13</v>
      </c>
      <c r="Z2" t="s">
        <v>14</v>
      </c>
      <c r="AA2" t="s">
        <v>15</v>
      </c>
      <c r="AC2" t="s">
        <v>14</v>
      </c>
      <c r="AD2" t="s">
        <v>16</v>
      </c>
      <c r="AE2" t="s">
        <v>12</v>
      </c>
      <c r="AF2" t="s">
        <v>17</v>
      </c>
    </row>
    <row r="3" spans="2:32" x14ac:dyDescent="0.3">
      <c r="C3" s="1"/>
      <c r="D3" s="1" t="s">
        <v>18</v>
      </c>
      <c r="E3" s="1">
        <f>Z18</f>
        <v>9765</v>
      </c>
      <c r="F3" s="1">
        <v>3</v>
      </c>
      <c r="G3" s="1">
        <f>E3+E4</f>
        <v>9765</v>
      </c>
      <c r="H3" s="1">
        <f>G3/F3</f>
        <v>3255</v>
      </c>
      <c r="I3" s="1">
        <f>H3/H5</f>
        <v>0.92925659472422062</v>
      </c>
      <c r="J3" s="3"/>
      <c r="M3" s="1" t="s">
        <v>19</v>
      </c>
      <c r="N3" s="1">
        <v>0.5</v>
      </c>
      <c r="P3" s="1" t="s">
        <v>20</v>
      </c>
      <c r="Q3" s="1">
        <v>0.5</v>
      </c>
      <c r="S3" s="1" t="s">
        <v>21</v>
      </c>
      <c r="T3" s="1">
        <v>1</v>
      </c>
      <c r="W3">
        <f>AA3*AF3</f>
        <v>2018.1000000000001</v>
      </c>
      <c r="X3">
        <f>AA3*AE3</f>
        <v>2278.5</v>
      </c>
      <c r="Y3">
        <f>AA3*AD3</f>
        <v>1019.9000000000001</v>
      </c>
      <c r="Z3">
        <f t="shared" ref="Z3:Z17" si="0">AA3*AC3</f>
        <v>434</v>
      </c>
      <c r="AA3">
        <v>434</v>
      </c>
      <c r="AB3">
        <f t="shared" ref="AB3:AB17" si="1">100/14/100</f>
        <v>7.1428571428571438E-2</v>
      </c>
      <c r="AC3">
        <f>1</f>
        <v>1</v>
      </c>
      <c r="AD3">
        <f>1.35+AC3</f>
        <v>2.35</v>
      </c>
      <c r="AE3">
        <f>2.4+AD3+0.5</f>
        <v>5.25</v>
      </c>
      <c r="AF3">
        <f>AD3+1.8+0.5</f>
        <v>4.6500000000000004</v>
      </c>
    </row>
    <row r="4" spans="2:32" x14ac:dyDescent="0.3">
      <c r="C4" s="1"/>
      <c r="D4" s="1" t="s">
        <v>22</v>
      </c>
      <c r="E4" s="1"/>
      <c r="F4" s="1"/>
      <c r="G4" s="1"/>
      <c r="H4" s="1"/>
      <c r="I4" s="1"/>
      <c r="J4" s="3"/>
      <c r="M4" s="4" t="s">
        <v>23</v>
      </c>
      <c r="N4" s="1">
        <f>I15/D15</f>
        <v>1.625</v>
      </c>
      <c r="P4" s="1" t="s">
        <v>24</v>
      </c>
      <c r="Q4" s="1">
        <v>0.3</v>
      </c>
      <c r="S4" s="1" t="s">
        <v>25</v>
      </c>
      <c r="T4" s="1">
        <v>2.4</v>
      </c>
      <c r="W4">
        <f t="shared" ref="W4:W17" si="2">AA4*AF4</f>
        <v>2049.1</v>
      </c>
      <c r="X4">
        <f t="shared" ref="X4:X17" si="3">AA4*AE4</f>
        <v>2309.5</v>
      </c>
      <c r="Y4">
        <f t="shared" ref="Y4:Y17" si="4">AA4*AD4</f>
        <v>1050.9000000000001</v>
      </c>
      <c r="Z4">
        <f t="shared" si="0"/>
        <v>465</v>
      </c>
      <c r="AA4">
        <v>434</v>
      </c>
      <c r="AB4">
        <f t="shared" si="1"/>
        <v>7.1428571428571438E-2</v>
      </c>
      <c r="AC4">
        <f t="shared" ref="AC4:AC17" si="5">AB3+AC3</f>
        <v>1.0714285714285714</v>
      </c>
      <c r="AD4">
        <f t="shared" ref="AD4:AD17" si="6">1.35+AC4</f>
        <v>2.4214285714285717</v>
      </c>
      <c r="AE4">
        <f t="shared" ref="AE4:AE17" si="7">2.4+AD4+0.5</f>
        <v>5.3214285714285712</v>
      </c>
      <c r="AF4">
        <f t="shared" ref="AF4:AF17" si="8">AD4+1.8+0.5</f>
        <v>4.7214285714285715</v>
      </c>
    </row>
    <row r="5" spans="2:32" x14ac:dyDescent="0.3">
      <c r="C5" s="1" t="s">
        <v>26</v>
      </c>
      <c r="D5" s="1" t="s">
        <v>27</v>
      </c>
      <c r="E5" s="1">
        <f>669*3*(0.7*2)*3</f>
        <v>8429.4</v>
      </c>
      <c r="F5" s="1">
        <v>6.5</v>
      </c>
      <c r="G5" s="1">
        <f>E5+E6+E7</f>
        <v>22768.2</v>
      </c>
      <c r="H5" s="1">
        <f>G5/6.5</f>
        <v>3502.8</v>
      </c>
      <c r="I5" s="1"/>
      <c r="J5" s="3"/>
      <c r="P5" s="1" t="s">
        <v>28</v>
      </c>
      <c r="Q5" s="1">
        <v>0.3</v>
      </c>
      <c r="S5" s="1" t="s">
        <v>11</v>
      </c>
      <c r="T5" s="1">
        <v>1.8</v>
      </c>
      <c r="W5">
        <f t="shared" si="2"/>
        <v>2080.1</v>
      </c>
      <c r="X5">
        <f t="shared" si="3"/>
        <v>2340.5</v>
      </c>
      <c r="Y5">
        <f t="shared" si="4"/>
        <v>1081.9000000000001</v>
      </c>
      <c r="Z5">
        <f t="shared" si="0"/>
        <v>496</v>
      </c>
      <c r="AA5">
        <v>434</v>
      </c>
      <c r="AB5">
        <f t="shared" si="1"/>
        <v>7.1428571428571438E-2</v>
      </c>
      <c r="AC5">
        <f t="shared" si="5"/>
        <v>1.1428571428571428</v>
      </c>
      <c r="AD5">
        <f t="shared" si="6"/>
        <v>2.4928571428571429</v>
      </c>
      <c r="AE5">
        <f t="shared" si="7"/>
        <v>5.3928571428571423</v>
      </c>
      <c r="AF5">
        <f t="shared" si="8"/>
        <v>4.7928571428571427</v>
      </c>
    </row>
    <row r="6" spans="2:32" x14ac:dyDescent="0.3">
      <c r="C6" s="1"/>
      <c r="D6" s="1" t="s">
        <v>29</v>
      </c>
      <c r="E6" s="1">
        <f>617*2*(0.7*2)*5</f>
        <v>8638</v>
      </c>
      <c r="F6" s="1"/>
      <c r="G6" s="1"/>
      <c r="H6" s="1"/>
      <c r="I6" s="1"/>
      <c r="J6" s="3"/>
      <c r="P6" s="4" t="s">
        <v>30</v>
      </c>
      <c r="Q6" s="1">
        <f>SUM(Q2:Q5)</f>
        <v>1.35</v>
      </c>
      <c r="T6" s="5"/>
      <c r="W6">
        <f t="shared" si="2"/>
        <v>2111.1</v>
      </c>
      <c r="X6">
        <f t="shared" si="3"/>
        <v>2371.4999999999995</v>
      </c>
      <c r="Y6">
        <f t="shared" si="4"/>
        <v>1112.8999999999999</v>
      </c>
      <c r="Z6">
        <f t="shared" si="0"/>
        <v>527</v>
      </c>
      <c r="AA6">
        <v>434</v>
      </c>
      <c r="AB6">
        <f t="shared" si="1"/>
        <v>7.1428571428571438E-2</v>
      </c>
      <c r="AC6">
        <f t="shared" si="5"/>
        <v>1.2142857142857142</v>
      </c>
      <c r="AD6">
        <f t="shared" si="6"/>
        <v>2.5642857142857141</v>
      </c>
      <c r="AE6">
        <f t="shared" si="7"/>
        <v>5.4642857142857135</v>
      </c>
      <c r="AF6">
        <f t="shared" si="8"/>
        <v>4.8642857142857139</v>
      </c>
    </row>
    <row r="7" spans="2:32" x14ac:dyDescent="0.3">
      <c r="C7" s="1"/>
      <c r="D7" s="1" t="s">
        <v>31</v>
      </c>
      <c r="E7" s="1">
        <f>509*8*(0.7*2)</f>
        <v>5700.7999999999993</v>
      </c>
      <c r="F7" s="1"/>
      <c r="G7" s="1"/>
      <c r="H7" s="1"/>
      <c r="I7" s="1"/>
      <c r="J7" s="3"/>
      <c r="T7" s="5"/>
      <c r="W7">
        <f t="shared" si="2"/>
        <v>2142.1</v>
      </c>
      <c r="X7">
        <f t="shared" si="3"/>
        <v>2402.5</v>
      </c>
      <c r="Y7">
        <f t="shared" si="4"/>
        <v>1143.9000000000001</v>
      </c>
      <c r="Z7">
        <f t="shared" si="0"/>
        <v>558</v>
      </c>
      <c r="AA7">
        <v>434</v>
      </c>
      <c r="AB7">
        <f t="shared" si="1"/>
        <v>7.1428571428571438E-2</v>
      </c>
      <c r="AC7">
        <f t="shared" si="5"/>
        <v>1.2857142857142856</v>
      </c>
      <c r="AD7">
        <f t="shared" si="6"/>
        <v>2.6357142857142857</v>
      </c>
      <c r="AE7">
        <f t="shared" si="7"/>
        <v>5.5357142857142856</v>
      </c>
      <c r="AF7">
        <f t="shared" si="8"/>
        <v>4.9357142857142859</v>
      </c>
    </row>
    <row r="8" spans="2:32" x14ac:dyDescent="0.3">
      <c r="C8" s="3"/>
      <c r="D8" s="6"/>
      <c r="E8" s="3"/>
      <c r="F8" s="3"/>
      <c r="G8" s="3"/>
      <c r="H8" s="3"/>
      <c r="I8" s="3"/>
      <c r="J8" s="3"/>
      <c r="W8">
        <f t="shared" si="2"/>
        <v>2173.1</v>
      </c>
      <c r="X8">
        <f t="shared" si="3"/>
        <v>2433.5</v>
      </c>
      <c r="Y8">
        <f t="shared" si="4"/>
        <v>1174.9000000000001</v>
      </c>
      <c r="Z8">
        <f t="shared" si="0"/>
        <v>588.99999999999989</v>
      </c>
      <c r="AA8">
        <v>434</v>
      </c>
      <c r="AB8">
        <f t="shared" si="1"/>
        <v>7.1428571428571438E-2</v>
      </c>
      <c r="AC8">
        <f t="shared" si="5"/>
        <v>1.357142857142857</v>
      </c>
      <c r="AD8">
        <f t="shared" si="6"/>
        <v>2.7071428571428573</v>
      </c>
      <c r="AE8">
        <f t="shared" si="7"/>
        <v>5.6071428571428577</v>
      </c>
      <c r="AF8">
        <f t="shared" si="8"/>
        <v>5.0071428571428571</v>
      </c>
    </row>
    <row r="9" spans="2:32" x14ac:dyDescent="0.3">
      <c r="D9" s="6"/>
      <c r="W9">
        <f t="shared" si="2"/>
        <v>2204.1</v>
      </c>
      <c r="X9">
        <f t="shared" si="3"/>
        <v>2464.5</v>
      </c>
      <c r="Y9">
        <f t="shared" si="4"/>
        <v>1205.8999999999999</v>
      </c>
      <c r="Z9">
        <f t="shared" si="0"/>
        <v>619.99999999999989</v>
      </c>
      <c r="AA9">
        <v>434</v>
      </c>
      <c r="AB9">
        <f t="shared" si="1"/>
        <v>7.1428571428571438E-2</v>
      </c>
      <c r="AC9">
        <f t="shared" si="5"/>
        <v>1.4285714285714284</v>
      </c>
      <c r="AD9">
        <f t="shared" si="6"/>
        <v>2.7785714285714285</v>
      </c>
      <c r="AE9">
        <f t="shared" si="7"/>
        <v>5.6785714285714288</v>
      </c>
      <c r="AF9">
        <f t="shared" si="8"/>
        <v>5.0785714285714283</v>
      </c>
    </row>
    <row r="10" spans="2:32" x14ac:dyDescent="0.3">
      <c r="W10">
        <f t="shared" si="2"/>
        <v>2235.1</v>
      </c>
      <c r="X10">
        <f t="shared" si="3"/>
        <v>2495.5</v>
      </c>
      <c r="Y10">
        <f t="shared" si="4"/>
        <v>1236.8999999999999</v>
      </c>
      <c r="Z10">
        <f t="shared" si="0"/>
        <v>650.99999999999989</v>
      </c>
      <c r="AA10">
        <v>434</v>
      </c>
      <c r="AB10">
        <f t="shared" si="1"/>
        <v>7.1428571428571438E-2</v>
      </c>
      <c r="AC10">
        <f t="shared" si="5"/>
        <v>1.4999999999999998</v>
      </c>
      <c r="AD10">
        <f t="shared" si="6"/>
        <v>2.8499999999999996</v>
      </c>
      <c r="AE10">
        <f t="shared" si="7"/>
        <v>5.75</v>
      </c>
      <c r="AF10">
        <f t="shared" si="8"/>
        <v>5.1499999999999995</v>
      </c>
    </row>
    <row r="11" spans="2:32" x14ac:dyDescent="0.3">
      <c r="W11">
        <f t="shared" si="2"/>
        <v>2266.1</v>
      </c>
      <c r="X11">
        <f t="shared" si="3"/>
        <v>2526.5</v>
      </c>
      <c r="Y11">
        <f t="shared" si="4"/>
        <v>1267.8999999999999</v>
      </c>
      <c r="Z11">
        <f t="shared" si="0"/>
        <v>681.99999999999989</v>
      </c>
      <c r="AA11">
        <v>434</v>
      </c>
      <c r="AB11">
        <f t="shared" si="1"/>
        <v>7.1428571428571438E-2</v>
      </c>
      <c r="AC11">
        <f t="shared" si="5"/>
        <v>1.5714285714285712</v>
      </c>
      <c r="AD11">
        <f t="shared" si="6"/>
        <v>2.9214285714285713</v>
      </c>
      <c r="AE11">
        <f t="shared" si="7"/>
        <v>5.8214285714285712</v>
      </c>
      <c r="AF11">
        <f t="shared" si="8"/>
        <v>5.2214285714285715</v>
      </c>
    </row>
    <row r="12" spans="2:32" x14ac:dyDescent="0.3">
      <c r="W12">
        <f t="shared" si="2"/>
        <v>2297.1</v>
      </c>
      <c r="X12">
        <f t="shared" si="3"/>
        <v>2557.5</v>
      </c>
      <c r="Y12">
        <f t="shared" si="4"/>
        <v>1298.9000000000001</v>
      </c>
      <c r="Z12">
        <f t="shared" si="0"/>
        <v>712.99999999999989</v>
      </c>
      <c r="AA12">
        <v>434</v>
      </c>
      <c r="AB12">
        <f t="shared" si="1"/>
        <v>7.1428571428571438E-2</v>
      </c>
      <c r="AC12">
        <f t="shared" si="5"/>
        <v>1.6428571428571426</v>
      </c>
      <c r="AD12">
        <f t="shared" si="6"/>
        <v>2.9928571428571429</v>
      </c>
      <c r="AE12">
        <f t="shared" si="7"/>
        <v>5.8928571428571423</v>
      </c>
      <c r="AF12">
        <f t="shared" si="8"/>
        <v>5.2928571428571427</v>
      </c>
    </row>
    <row r="13" spans="2:32" x14ac:dyDescent="0.3">
      <c r="J13" t="s">
        <v>32</v>
      </c>
      <c r="W13">
        <f t="shared" si="2"/>
        <v>2328.1</v>
      </c>
      <c r="X13">
        <f t="shared" si="3"/>
        <v>2588.4999999999995</v>
      </c>
      <c r="Y13">
        <f t="shared" si="4"/>
        <v>1329.8999999999999</v>
      </c>
      <c r="Z13">
        <f t="shared" si="0"/>
        <v>743.99999999999989</v>
      </c>
      <c r="AA13">
        <v>434</v>
      </c>
      <c r="AB13">
        <f t="shared" si="1"/>
        <v>7.1428571428571438E-2</v>
      </c>
      <c r="AC13">
        <f t="shared" si="5"/>
        <v>1.714285714285714</v>
      </c>
      <c r="AD13">
        <f t="shared" si="6"/>
        <v>3.0642857142857141</v>
      </c>
      <c r="AE13">
        <f t="shared" si="7"/>
        <v>5.9642857142857135</v>
      </c>
      <c r="AF13">
        <f t="shared" si="8"/>
        <v>5.3642857142857139</v>
      </c>
    </row>
    <row r="14" spans="2:32" x14ac:dyDescent="0.3">
      <c r="B14" s="1"/>
      <c r="C14" s="1" t="s">
        <v>33</v>
      </c>
      <c r="D14" s="7" t="s">
        <v>34</v>
      </c>
      <c r="E14" s="7" t="s">
        <v>35</v>
      </c>
      <c r="F14" s="7" t="s">
        <v>36</v>
      </c>
      <c r="G14" s="1"/>
      <c r="H14" s="1" t="s">
        <v>37</v>
      </c>
      <c r="I14" s="7" t="s">
        <v>34</v>
      </c>
      <c r="J14" s="7" t="s">
        <v>35</v>
      </c>
      <c r="K14" s="7" t="s">
        <v>36</v>
      </c>
      <c r="W14">
        <f t="shared" si="2"/>
        <v>2359.1</v>
      </c>
      <c r="X14">
        <f t="shared" si="3"/>
        <v>2619.4999999999995</v>
      </c>
      <c r="Y14">
        <f t="shared" si="4"/>
        <v>1360.8999999999999</v>
      </c>
      <c r="Z14">
        <f t="shared" si="0"/>
        <v>774.99999999999989</v>
      </c>
      <c r="AA14">
        <v>434</v>
      </c>
      <c r="AB14">
        <f t="shared" si="1"/>
        <v>7.1428571428571438E-2</v>
      </c>
      <c r="AC14">
        <f t="shared" si="5"/>
        <v>1.7857142857142854</v>
      </c>
      <c r="AD14">
        <f t="shared" si="6"/>
        <v>3.1357142857142852</v>
      </c>
      <c r="AE14">
        <f t="shared" si="7"/>
        <v>6.0357142857142847</v>
      </c>
      <c r="AF14">
        <f t="shared" si="8"/>
        <v>5.4357142857142851</v>
      </c>
    </row>
    <row r="15" spans="2:32" x14ac:dyDescent="0.3">
      <c r="B15" s="1" t="s">
        <v>13</v>
      </c>
      <c r="C15" s="8" t="s">
        <v>38</v>
      </c>
      <c r="D15" s="9">
        <f>(Y18+E4*(1+Q6))</f>
        <v>18553.5</v>
      </c>
      <c r="E15" s="9">
        <f>D15/3</f>
        <v>6184.5</v>
      </c>
      <c r="F15" s="9">
        <f>E15/E16</f>
        <v>0.75131384254298694</v>
      </c>
      <c r="G15" s="9"/>
      <c r="H15" s="8" t="s">
        <v>38</v>
      </c>
      <c r="I15" s="9">
        <f>(Y18+E4*(1+Q6))*1/2+(Y18+E4*(1+Q6))*1/2*1.5*1.5</f>
        <v>30149.4375</v>
      </c>
      <c r="J15" s="9">
        <f>I15/3</f>
        <v>10049.8125</v>
      </c>
      <c r="K15" s="9">
        <f>J15/J16</f>
        <v>0.75131384254298683</v>
      </c>
      <c r="W15">
        <f t="shared" si="2"/>
        <v>2390.1</v>
      </c>
      <c r="X15">
        <f t="shared" si="3"/>
        <v>2650.5</v>
      </c>
      <c r="Y15">
        <f t="shared" si="4"/>
        <v>1391.8999999999999</v>
      </c>
      <c r="Z15">
        <f t="shared" si="0"/>
        <v>805.99999999999989</v>
      </c>
      <c r="AA15">
        <v>434</v>
      </c>
      <c r="AB15">
        <f t="shared" si="1"/>
        <v>7.1428571428571438E-2</v>
      </c>
      <c r="AC15">
        <f t="shared" si="5"/>
        <v>1.8571428571428568</v>
      </c>
      <c r="AD15">
        <f t="shared" si="6"/>
        <v>3.2071428571428569</v>
      </c>
      <c r="AE15">
        <f t="shared" si="7"/>
        <v>6.1071428571428568</v>
      </c>
      <c r="AF15">
        <f t="shared" si="8"/>
        <v>5.5071428571428571</v>
      </c>
    </row>
    <row r="16" spans="2:32" x14ac:dyDescent="0.3">
      <c r="B16" s="1"/>
      <c r="C16" s="8" t="s">
        <v>26</v>
      </c>
      <c r="D16" s="9">
        <f>(E5+E6+E7)*(1+Q6)</f>
        <v>53505.270000000004</v>
      </c>
      <c r="E16" s="9">
        <f>D16/6.5</f>
        <v>8231.58</v>
      </c>
      <c r="F16" s="9">
        <f>E16/E15</f>
        <v>1.3310016977928694</v>
      </c>
      <c r="G16" s="9"/>
      <c r="H16" s="8" t="s">
        <v>26</v>
      </c>
      <c r="I16" s="9">
        <f>D16*N4</f>
        <v>86946.063750000001</v>
      </c>
      <c r="J16" s="9">
        <f>I16/6.5</f>
        <v>13376.317500000001</v>
      </c>
      <c r="K16" s="9">
        <f>J16/J15</f>
        <v>1.3310016977928694</v>
      </c>
      <c r="W16">
        <f t="shared" si="2"/>
        <v>2421.1</v>
      </c>
      <c r="X16">
        <f t="shared" si="3"/>
        <v>2681.5</v>
      </c>
      <c r="Y16">
        <f t="shared" si="4"/>
        <v>1422.8999999999999</v>
      </c>
      <c r="Z16">
        <f t="shared" si="0"/>
        <v>836.99999999999977</v>
      </c>
      <c r="AA16">
        <v>434</v>
      </c>
      <c r="AB16">
        <f t="shared" si="1"/>
        <v>7.1428571428571438E-2</v>
      </c>
      <c r="AC16">
        <f t="shared" si="5"/>
        <v>1.9285714285714282</v>
      </c>
      <c r="AD16">
        <f t="shared" si="6"/>
        <v>3.2785714285714285</v>
      </c>
      <c r="AE16">
        <f t="shared" si="7"/>
        <v>6.1785714285714288</v>
      </c>
      <c r="AF16">
        <f t="shared" si="8"/>
        <v>5.5785714285714283</v>
      </c>
    </row>
    <row r="17" spans="2:32" x14ac:dyDescent="0.3">
      <c r="B17" s="1" t="s">
        <v>25</v>
      </c>
      <c r="C17" s="8" t="s">
        <v>38</v>
      </c>
      <c r="D17" s="9">
        <f>X18+E4*(1+Q6+T4+T2)</f>
        <v>37432.5</v>
      </c>
      <c r="E17" s="9">
        <f>D17/3</f>
        <v>12477.5</v>
      </c>
      <c r="F17" s="9">
        <f>E17/E18</f>
        <v>0.67075094581021277</v>
      </c>
      <c r="G17" s="9"/>
      <c r="H17" s="8" t="s">
        <v>38</v>
      </c>
      <c r="I17" s="9">
        <f>D17*N4</f>
        <v>60827.8125</v>
      </c>
      <c r="J17" s="9">
        <f>I17/3</f>
        <v>20275.9375</v>
      </c>
      <c r="K17" s="9">
        <f>J17/J18</f>
        <v>0.67075094581021277</v>
      </c>
      <c r="W17">
        <f t="shared" si="2"/>
        <v>2452.1</v>
      </c>
      <c r="X17">
        <f t="shared" si="3"/>
        <v>2712.5</v>
      </c>
      <c r="Y17">
        <f t="shared" si="4"/>
        <v>1453.8999999999999</v>
      </c>
      <c r="Z17">
        <f t="shared" si="0"/>
        <v>867.99999999999977</v>
      </c>
      <c r="AA17">
        <v>434</v>
      </c>
      <c r="AB17">
        <f t="shared" si="1"/>
        <v>7.1428571428571438E-2</v>
      </c>
      <c r="AC17">
        <f t="shared" si="5"/>
        <v>1.9999999999999996</v>
      </c>
      <c r="AD17">
        <f t="shared" si="6"/>
        <v>3.3499999999999996</v>
      </c>
      <c r="AE17">
        <f t="shared" si="7"/>
        <v>6.25</v>
      </c>
      <c r="AF17">
        <f t="shared" si="8"/>
        <v>5.6499999999999995</v>
      </c>
    </row>
    <row r="18" spans="2:32" x14ac:dyDescent="0.3">
      <c r="B18" s="1"/>
      <c r="C18" s="8" t="s">
        <v>26</v>
      </c>
      <c r="D18" s="9">
        <f>(E5+E6+E7)*(1+T4+Q6)+E7*1.5+E5*0.5</f>
        <v>120914.84999999999</v>
      </c>
      <c r="E18" s="9">
        <f>D18/6.5</f>
        <v>18602.284615384615</v>
      </c>
      <c r="F18" s="9">
        <f>E18/E17</f>
        <v>1.4908663286222894</v>
      </c>
      <c r="G18" s="7"/>
      <c r="H18" s="8" t="s">
        <v>26</v>
      </c>
      <c r="I18" s="9">
        <f>D18*N4</f>
        <v>196486.63124999998</v>
      </c>
      <c r="J18" s="9">
        <f>I18/6.5</f>
        <v>30228.712499999998</v>
      </c>
      <c r="K18" s="9">
        <f>J18/J17</f>
        <v>1.4908663286222892</v>
      </c>
      <c r="W18">
        <f>SUM(W3:W17)</f>
        <v>33526.499999999993</v>
      </c>
      <c r="X18">
        <f>SUM(X3:X17)</f>
        <v>37432.5</v>
      </c>
      <c r="Y18">
        <f>SUM(Y3:Y17)</f>
        <v>18553.5</v>
      </c>
      <c r="Z18">
        <f>SUM(Z3:Z17)</f>
        <v>9765</v>
      </c>
    </row>
    <row r="19" spans="2:32" x14ac:dyDescent="0.3">
      <c r="B19" s="1" t="s">
        <v>11</v>
      </c>
      <c r="C19" s="8" t="s">
        <v>38</v>
      </c>
      <c r="D19" s="9">
        <f>W18+E4*(1+Q6+T5+T2)</f>
        <v>33526.499999999993</v>
      </c>
      <c r="E19" s="9">
        <f>D19/3</f>
        <v>11175.499999999998</v>
      </c>
      <c r="F19" s="9">
        <f>E19/E20</f>
        <v>0.67727821255594056</v>
      </c>
      <c r="G19" s="9"/>
      <c r="H19" s="8" t="s">
        <v>38</v>
      </c>
      <c r="I19" s="9">
        <f>D19*$N$4</f>
        <v>54480.562499999985</v>
      </c>
      <c r="J19" s="9">
        <f>I19/3</f>
        <v>18160.187499999996</v>
      </c>
      <c r="K19" s="9">
        <f>J19/J20</f>
        <v>0.67727821255594067</v>
      </c>
    </row>
    <row r="20" spans="2:32" x14ac:dyDescent="0.3">
      <c r="B20" s="1"/>
      <c r="C20" s="8" t="s">
        <v>26</v>
      </c>
      <c r="D20" s="9">
        <f>(E5+E6+E7)*(1+Q6+T5)+1.5*E7+0.5*E5</f>
        <v>107253.93000000001</v>
      </c>
      <c r="E20" s="9">
        <f>D20/6.5</f>
        <v>16500.604615384618</v>
      </c>
      <c r="F20" s="9">
        <f>E20/E19</f>
        <v>1.4764981088438658</v>
      </c>
      <c r="G20" s="9"/>
      <c r="H20" s="8" t="s">
        <v>26</v>
      </c>
      <c r="I20" s="9">
        <f>D20*$N$4</f>
        <v>174287.63625000001</v>
      </c>
      <c r="J20" s="9">
        <f>I20/6.5</f>
        <v>26813.482500000002</v>
      </c>
      <c r="K20" s="9">
        <f>J20/J19</f>
        <v>1.4764981088438656</v>
      </c>
      <c r="L20" s="10"/>
    </row>
    <row r="21" spans="2:32" x14ac:dyDescent="0.3">
      <c r="G21" s="11"/>
      <c r="H21" s="12"/>
      <c r="I21" s="11"/>
      <c r="J21" s="11"/>
      <c r="K21" s="11"/>
      <c r="L21" s="10"/>
      <c r="M21" s="10"/>
    </row>
    <row r="22" spans="2:32" x14ac:dyDescent="0.3">
      <c r="G22" s="13"/>
      <c r="H22" s="14"/>
      <c r="I22" s="15"/>
      <c r="J22" s="15"/>
      <c r="K22" s="15"/>
      <c r="L22" s="10"/>
    </row>
    <row r="23" spans="2:32" x14ac:dyDescent="0.3">
      <c r="G23" s="11"/>
      <c r="L23" s="10"/>
      <c r="M23" s="10"/>
      <c r="N23" s="16"/>
    </row>
    <row r="24" spans="2:32" x14ac:dyDescent="0.3">
      <c r="G24" s="11"/>
      <c r="L24" s="10"/>
    </row>
    <row r="25" spans="2:32" x14ac:dyDescent="0.3">
      <c r="H25" s="17"/>
    </row>
    <row r="26" spans="2:32" x14ac:dyDescent="0.3">
      <c r="H26" s="17"/>
    </row>
    <row r="27" spans="2:32" x14ac:dyDescent="0.3">
      <c r="C27" t="s">
        <v>39</v>
      </c>
      <c r="H27" s="17"/>
    </row>
    <row r="28" spans="2:32" x14ac:dyDescent="0.3">
      <c r="H28" s="17"/>
    </row>
    <row r="29" spans="2:32" x14ac:dyDescent="0.3">
      <c r="C29" s="1"/>
      <c r="D29" s="18" t="s">
        <v>13</v>
      </c>
      <c r="E29" s="18" t="s">
        <v>25</v>
      </c>
      <c r="F29" s="18" t="s">
        <v>11</v>
      </c>
      <c r="G29" s="18"/>
      <c r="H29" s="19"/>
      <c r="I29" s="18" t="s">
        <v>13</v>
      </c>
      <c r="J29" s="18" t="s">
        <v>25</v>
      </c>
      <c r="K29" s="18" t="s">
        <v>11</v>
      </c>
    </row>
    <row r="30" spans="2:32" x14ac:dyDescent="0.3">
      <c r="C30" s="19" t="s">
        <v>40</v>
      </c>
      <c r="D30" s="1">
        <f>D15+D16</f>
        <v>72058.77</v>
      </c>
      <c r="E30" s="1">
        <f>D17+D18</f>
        <v>158347.34999999998</v>
      </c>
      <c r="F30" s="1">
        <f>D19+D20</f>
        <v>140780.43</v>
      </c>
      <c r="G30" s="1"/>
      <c r="H30" s="19"/>
      <c r="I30" s="1">
        <f>I15+I16</f>
        <v>117095.50125</v>
      </c>
      <c r="J30" s="1">
        <f>I17+I18</f>
        <v>257314.44374999998</v>
      </c>
      <c r="K30" s="1">
        <f>I19+I20</f>
        <v>228768.19874999998</v>
      </c>
    </row>
    <row r="31" spans="2:32" x14ac:dyDescent="0.3">
      <c r="C31" s="19" t="s">
        <v>41</v>
      </c>
      <c r="D31" s="1">
        <f>D15+D16+(E5+E6+E7)*0.5</f>
        <v>83442.87000000001</v>
      </c>
      <c r="E31" s="1">
        <f>D17+D18+(E5+E6+E7)*0.5</f>
        <v>169731.44999999998</v>
      </c>
      <c r="F31" s="1">
        <f>D19+D20+(E5+E6+E7)*0.5</f>
        <v>152164.53</v>
      </c>
      <c r="G31" s="1"/>
      <c r="H31" s="19"/>
      <c r="I31" s="1">
        <f>D31*N4</f>
        <v>135594.66375000001</v>
      </c>
      <c r="J31" s="1">
        <f>E31*N4</f>
        <v>275813.60624999995</v>
      </c>
      <c r="K31" s="1">
        <f>F31*N4</f>
        <v>247267.36124999999</v>
      </c>
    </row>
    <row r="32" spans="2:32" x14ac:dyDescent="0.3">
      <c r="C32" s="19" t="s">
        <v>42</v>
      </c>
      <c r="D32" s="1">
        <f>D31-D30</f>
        <v>11384.100000000006</v>
      </c>
      <c r="E32" s="1">
        <f>E31-E30</f>
        <v>11384.100000000006</v>
      </c>
      <c r="F32" s="1">
        <f>F31-F30</f>
        <v>11384.100000000006</v>
      </c>
      <c r="G32" s="1"/>
      <c r="H32" s="19"/>
      <c r="I32" s="1">
        <f>I31-I30</f>
        <v>18499.162500000006</v>
      </c>
      <c r="J32" s="1">
        <f>J31-J30</f>
        <v>18499.162499999977</v>
      </c>
      <c r="K32" s="1">
        <f>K31-K30</f>
        <v>18499.162500000006</v>
      </c>
    </row>
    <row r="33" spans="3:11" x14ac:dyDescent="0.3">
      <c r="C33" s="19" t="s">
        <v>43</v>
      </c>
      <c r="D33" s="20">
        <f>D32/D30</f>
        <v>0.15798354593063418</v>
      </c>
      <c r="E33" s="20">
        <f>E32/E30</f>
        <v>7.1893214505957995E-2</v>
      </c>
      <c r="F33" s="20">
        <f>F32/F30</f>
        <v>8.086422239227431E-2</v>
      </c>
      <c r="G33" s="1"/>
      <c r="H33" s="19"/>
      <c r="I33" s="20">
        <f>I32/I30</f>
        <v>0.15798354593063416</v>
      </c>
      <c r="J33" s="20">
        <f>J32/J30</f>
        <v>7.1893214505957856E-2</v>
      </c>
      <c r="K33" s="20">
        <f>K32/K30</f>
        <v>8.0864222392274296E-2</v>
      </c>
    </row>
  </sheetData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kuingeun1@naver.com</dc:creator>
  <cp:lastModifiedBy>kuingeun1@naver.com</cp:lastModifiedBy>
  <dcterms:created xsi:type="dcterms:W3CDTF">2019-08-31T03:55:06Z</dcterms:created>
  <dcterms:modified xsi:type="dcterms:W3CDTF">2019-08-31T04:29:28Z</dcterms:modified>
</cp:coreProperties>
</file>