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2635" windowHeight="11670"/>
  </bookViews>
  <sheets>
    <sheet name="결과" sheetId="2" r:id="rId1"/>
    <sheet name="치명,더블,미발동" sheetId="1" r:id="rId2"/>
    <sheet name="프리셋" sheetId="4" r:id="rId3"/>
  </sheets>
  <calcPr calcId="125725"/>
</workbook>
</file>

<file path=xl/calcChain.xml><?xml version="1.0" encoding="utf-8"?>
<calcChain xmlns="http://schemas.openxmlformats.org/spreadsheetml/2006/main">
  <c r="F5" i="2"/>
  <c r="E29" i="1" s="1"/>
  <c r="I29" s="1"/>
  <c r="F9" i="2"/>
  <c r="F8"/>
  <c r="G57" i="1" s="1"/>
  <c r="F7" i="2"/>
  <c r="F91" i="1" s="1"/>
  <c r="F6" i="2"/>
  <c r="E64" i="1" s="1"/>
  <c r="G64" s="1"/>
  <c r="F4" i="2"/>
  <c r="E45" i="1" s="1"/>
  <c r="F3" i="2"/>
  <c r="E112" i="1" s="1"/>
  <c r="I112" s="1"/>
  <c r="G40" l="1"/>
  <c r="G23"/>
  <c r="G108"/>
  <c r="G91"/>
  <c r="G74"/>
  <c r="X34" i="2"/>
  <c r="L34"/>
  <c r="I34"/>
  <c r="U34"/>
  <c r="F74" i="1"/>
  <c r="F34" i="2"/>
  <c r="R34"/>
  <c r="G6" i="1"/>
  <c r="O34" i="2"/>
  <c r="F57" i="1"/>
  <c r="E57" s="1"/>
  <c r="H57" s="1"/>
  <c r="F6"/>
  <c r="E27"/>
  <c r="I27" s="1"/>
  <c r="E95"/>
  <c r="K95" s="1"/>
  <c r="E78"/>
  <c r="I78" s="1"/>
  <c r="E61"/>
  <c r="K61" s="1"/>
  <c r="E44"/>
  <c r="I44" s="1"/>
  <c r="E81"/>
  <c r="G81" s="1"/>
  <c r="E30"/>
  <c r="G30" s="1"/>
  <c r="E46"/>
  <c r="I46" s="1"/>
  <c r="X33" i="2"/>
  <c r="E12" i="1"/>
  <c r="G12" s="1"/>
  <c r="E96"/>
  <c r="G96" s="1"/>
  <c r="E11"/>
  <c r="I11" s="1"/>
  <c r="K11" s="1"/>
  <c r="E62"/>
  <c r="G62" s="1"/>
  <c r="E28"/>
  <c r="G28" s="1"/>
  <c r="E99"/>
  <c r="G99" s="1"/>
  <c r="E14"/>
  <c r="I14" s="1"/>
  <c r="O33" i="2"/>
  <c r="E31" i="1"/>
  <c r="G31" s="1"/>
  <c r="E48"/>
  <c r="L33" i="2"/>
  <c r="E65" i="1"/>
  <c r="E116"/>
  <c r="G116" s="1"/>
  <c r="E82"/>
  <c r="G82" s="1"/>
  <c r="E92"/>
  <c r="F108"/>
  <c r="F40"/>
  <c r="F23"/>
  <c r="E98"/>
  <c r="G98" s="1"/>
  <c r="I35" i="2"/>
  <c r="E115" i="1"/>
  <c r="G115" s="1"/>
  <c r="X35" i="2"/>
  <c r="U35"/>
  <c r="E13" i="1"/>
  <c r="G13" s="1"/>
  <c r="E47"/>
  <c r="G47" s="1"/>
  <c r="E97"/>
  <c r="K97" s="1"/>
  <c r="E114"/>
  <c r="I114" s="1"/>
  <c r="I33" i="2"/>
  <c r="U33"/>
  <c r="E63" i="1"/>
  <c r="I63" s="1"/>
  <c r="E80"/>
  <c r="I80" s="1"/>
  <c r="F33" i="2"/>
  <c r="R33"/>
  <c r="E79" i="1"/>
  <c r="G79" s="1"/>
  <c r="R35" i="2"/>
  <c r="O35"/>
  <c r="F35"/>
  <c r="E113" i="1"/>
  <c r="G113" s="1"/>
  <c r="L35" i="2"/>
  <c r="I62" i="1"/>
  <c r="K62" s="1"/>
  <c r="G112"/>
  <c r="K112"/>
  <c r="G45"/>
  <c r="I45"/>
  <c r="G29"/>
  <c r="K29"/>
  <c r="E10"/>
  <c r="I116" l="1"/>
  <c r="E7"/>
  <c r="G7" s="1"/>
  <c r="G11"/>
  <c r="G95"/>
  <c r="K44"/>
  <c r="E23"/>
  <c r="H23" s="1"/>
  <c r="E6"/>
  <c r="H6" s="1"/>
  <c r="G97"/>
  <c r="G102" s="1"/>
  <c r="I95"/>
  <c r="E51"/>
  <c r="E75"/>
  <c r="F75" s="1"/>
  <c r="E109"/>
  <c r="G109" s="1"/>
  <c r="E58"/>
  <c r="F58" s="1"/>
  <c r="K78"/>
  <c r="I97"/>
  <c r="G14"/>
  <c r="G61"/>
  <c r="I61"/>
  <c r="K14"/>
  <c r="G63"/>
  <c r="G78"/>
  <c r="E74"/>
  <c r="H74" s="1"/>
  <c r="E40"/>
  <c r="H40" s="1"/>
  <c r="K27"/>
  <c r="G27"/>
  <c r="G34" s="1"/>
  <c r="G44"/>
  <c r="E68"/>
  <c r="K12"/>
  <c r="I28"/>
  <c r="K28" s="1"/>
  <c r="E17"/>
  <c r="G114"/>
  <c r="G119" s="1"/>
  <c r="I65"/>
  <c r="E41"/>
  <c r="F41" s="1"/>
  <c r="E34"/>
  <c r="E24"/>
  <c r="I12"/>
  <c r="G46"/>
  <c r="K46"/>
  <c r="K80"/>
  <c r="K114"/>
  <c r="G80"/>
  <c r="G85" s="1"/>
  <c r="I79"/>
  <c r="K79" s="1"/>
  <c r="I96"/>
  <c r="K96" s="1"/>
  <c r="G65"/>
  <c r="I99"/>
  <c r="K65"/>
  <c r="I82"/>
  <c r="K82"/>
  <c r="K99"/>
  <c r="I48"/>
  <c r="I51" s="1"/>
  <c r="G48"/>
  <c r="K48"/>
  <c r="K31"/>
  <c r="I31"/>
  <c r="K116"/>
  <c r="E91"/>
  <c r="H91" s="1"/>
  <c r="E108"/>
  <c r="H108" s="1"/>
  <c r="E102"/>
  <c r="K63"/>
  <c r="E119"/>
  <c r="I113"/>
  <c r="I119" s="1"/>
  <c r="E85"/>
  <c r="F92"/>
  <c r="G92"/>
  <c r="K45"/>
  <c r="I10"/>
  <c r="G10"/>
  <c r="K10"/>
  <c r="F7" l="1"/>
  <c r="H7" s="1"/>
  <c r="G75"/>
  <c r="H75" s="1"/>
  <c r="I68"/>
  <c r="F109"/>
  <c r="H109" s="1"/>
  <c r="G51"/>
  <c r="G68"/>
  <c r="I17"/>
  <c r="G17"/>
  <c r="G58"/>
  <c r="H58" s="1"/>
  <c r="K17"/>
  <c r="K102"/>
  <c r="K34"/>
  <c r="I102"/>
  <c r="I34"/>
  <c r="K85"/>
  <c r="G41"/>
  <c r="H41" s="1"/>
  <c r="M50" s="1"/>
  <c r="G24"/>
  <c r="F24"/>
  <c r="I85"/>
  <c r="K51"/>
  <c r="K68"/>
  <c r="K113"/>
  <c r="K119" s="1"/>
  <c r="H92"/>
  <c r="M119" l="1"/>
  <c r="X36" i="2" s="1"/>
  <c r="M68" i="1"/>
  <c r="O36" i="2" s="1"/>
  <c r="M17" i="1"/>
  <c r="F36" i="2" s="1"/>
  <c r="M102" i="1"/>
  <c r="U36" i="2" s="1"/>
  <c r="M85" i="1"/>
  <c r="R36" i="2" s="1"/>
  <c r="H24" i="1"/>
  <c r="M34" s="1"/>
  <c r="I36" i="2" s="1"/>
  <c r="M51" i="1"/>
  <c r="L36" i="2" s="1"/>
  <c r="M33" i="1" l="1"/>
</calcChain>
</file>

<file path=xl/sharedStrings.xml><?xml version="1.0" encoding="utf-8"?>
<sst xmlns="http://schemas.openxmlformats.org/spreadsheetml/2006/main" count="365" uniqueCount="88">
  <si>
    <t>무댐</t>
    <phoneticPr fontId="2" type="noConversion"/>
  </si>
  <si>
    <t>추댐</t>
    <phoneticPr fontId="2" type="noConversion"/>
  </si>
  <si>
    <t>치추댐</t>
    <phoneticPr fontId="2" type="noConversion"/>
  </si>
  <si>
    <t>증폭</t>
    <phoneticPr fontId="2" type="noConversion"/>
  </si>
  <si>
    <t>더블</t>
    <phoneticPr fontId="2" type="noConversion"/>
  </si>
  <si>
    <t>치명+더블</t>
    <phoneticPr fontId="2" type="noConversion"/>
  </si>
  <si>
    <t>치명</t>
    <phoneticPr fontId="2" type="noConversion"/>
  </si>
  <si>
    <t>미발동</t>
    <phoneticPr fontId="2" type="noConversion"/>
  </si>
  <si>
    <t>추댐</t>
    <phoneticPr fontId="2" type="noConversion"/>
  </si>
  <si>
    <t>무댐</t>
    <phoneticPr fontId="2" type="noConversion"/>
  </si>
  <si>
    <t>치추댐</t>
    <phoneticPr fontId="2" type="noConversion"/>
  </si>
  <si>
    <t>치명타</t>
    <phoneticPr fontId="2" type="noConversion"/>
  </si>
  <si>
    <t>#1</t>
    <phoneticPr fontId="2" type="noConversion"/>
  </si>
  <si>
    <t>#2</t>
    <phoneticPr fontId="2" type="noConversion"/>
  </si>
  <si>
    <t>기대값</t>
    <phoneticPr fontId="2" type="noConversion"/>
  </si>
  <si>
    <t>최소</t>
  </si>
  <si>
    <t>최대</t>
  </si>
  <si>
    <t>평균</t>
  </si>
  <si>
    <t>증폭+</t>
    <phoneticPr fontId="2" type="noConversion"/>
  </si>
  <si>
    <t>더블+</t>
    <phoneticPr fontId="2" type="noConversion"/>
  </si>
  <si>
    <t>치명타+</t>
    <phoneticPr fontId="2" type="noConversion"/>
  </si>
  <si>
    <t>치추댐+</t>
    <phoneticPr fontId="2" type="noConversion"/>
  </si>
  <si>
    <t>추댐+</t>
    <phoneticPr fontId="2" type="noConversion"/>
  </si>
  <si>
    <t>무댐+</t>
    <phoneticPr fontId="2" type="noConversion"/>
  </si>
  <si>
    <t>일반</t>
    <phoneticPr fontId="2" type="noConversion"/>
  </si>
  <si>
    <t>총공격횟수</t>
    <phoneticPr fontId="2" type="noConversion"/>
  </si>
  <si>
    <t>더블(미발동1, 발동2)</t>
    <phoneticPr fontId="2" type="noConversion"/>
  </si>
  <si>
    <t>테스트1</t>
    <phoneticPr fontId="2" type="noConversion"/>
  </si>
  <si>
    <t>합계</t>
    <phoneticPr fontId="2" type="noConversion"/>
  </si>
  <si>
    <t>PVP</t>
    <phoneticPr fontId="2" type="noConversion"/>
  </si>
  <si>
    <t>정령탄</t>
    <phoneticPr fontId="2" type="noConversion"/>
  </si>
  <si>
    <t>모댐</t>
    <phoneticPr fontId="2" type="noConversion"/>
  </si>
  <si>
    <t>모댐+</t>
    <phoneticPr fontId="2" type="noConversion"/>
  </si>
  <si>
    <t>모댐</t>
    <phoneticPr fontId="2" type="noConversion"/>
  </si>
  <si>
    <t>치명타</t>
    <phoneticPr fontId="2" type="noConversion"/>
  </si>
  <si>
    <t>더블</t>
    <phoneticPr fontId="2" type="noConversion"/>
  </si>
  <si>
    <t>증폭</t>
    <phoneticPr fontId="2" type="noConversion"/>
  </si>
  <si>
    <t>테스트3</t>
    <phoneticPr fontId="2" type="noConversion"/>
  </si>
  <si>
    <t>테스트4</t>
    <phoneticPr fontId="2" type="noConversion"/>
  </si>
  <si>
    <t>테스트5</t>
    <phoneticPr fontId="2" type="noConversion"/>
  </si>
  <si>
    <t>입력</t>
    <phoneticPr fontId="2" type="noConversion"/>
  </si>
  <si>
    <t>결과1</t>
  </si>
  <si>
    <t>결과1</t>
    <phoneticPr fontId="2" type="noConversion"/>
  </si>
  <si>
    <t>결과2</t>
    <phoneticPr fontId="2" type="noConversion"/>
  </si>
  <si>
    <t>결과3</t>
    <phoneticPr fontId="2" type="noConversion"/>
  </si>
  <si>
    <t>결과4</t>
    <phoneticPr fontId="2" type="noConversion"/>
  </si>
  <si>
    <t>결과5</t>
    <phoneticPr fontId="2" type="noConversion"/>
  </si>
  <si>
    <t>PVP+</t>
    <phoneticPr fontId="2" type="noConversion"/>
  </si>
  <si>
    <t>정령탄+</t>
    <phoneticPr fontId="2" type="noConversion"/>
  </si>
  <si>
    <t>테스트2</t>
    <phoneticPr fontId="2" type="noConversion"/>
  </si>
  <si>
    <t>테스트5</t>
    <phoneticPr fontId="2" type="noConversion"/>
  </si>
  <si>
    <t>최소</t>
    <phoneticPr fontId="2" type="noConversion"/>
  </si>
  <si>
    <t>최대</t>
    <phoneticPr fontId="2" type="noConversion"/>
  </si>
  <si>
    <t>평균</t>
    <phoneticPr fontId="2" type="noConversion"/>
  </si>
  <si>
    <t>테스트6</t>
    <phoneticPr fontId="2" type="noConversion"/>
  </si>
  <si>
    <t>테스트7</t>
    <phoneticPr fontId="2" type="noConversion"/>
  </si>
  <si>
    <t>모추댐</t>
    <phoneticPr fontId="2" type="noConversion"/>
  </si>
  <si>
    <t>PVP모추댐=모댐
'합계' 모댐에 합산</t>
    <phoneticPr fontId="2" type="noConversion"/>
  </si>
  <si>
    <t>테스트6</t>
    <phoneticPr fontId="2" type="noConversion"/>
  </si>
  <si>
    <t>PVP추댐</t>
    <phoneticPr fontId="2" type="noConversion"/>
  </si>
  <si>
    <t>모추댐+</t>
    <phoneticPr fontId="2" type="noConversion"/>
  </si>
  <si>
    <t>PVP추댐+</t>
    <phoneticPr fontId="2" type="noConversion"/>
  </si>
  <si>
    <t>테스트2</t>
    <phoneticPr fontId="2" type="noConversion"/>
  </si>
  <si>
    <t>테스트7</t>
    <phoneticPr fontId="2" type="noConversion"/>
  </si>
  <si>
    <t>결과6</t>
    <phoneticPr fontId="2" type="noConversion"/>
  </si>
  <si>
    <t>결과7</t>
    <phoneticPr fontId="2" type="noConversion"/>
  </si>
  <si>
    <t>일반+</t>
    <phoneticPr fontId="2" type="noConversion"/>
  </si>
  <si>
    <t>크리</t>
  </si>
  <si>
    <t>크리</t>
    <phoneticPr fontId="2" type="noConversion"/>
  </si>
  <si>
    <t>참고글</t>
    <phoneticPr fontId="2" type="noConversion"/>
  </si>
  <si>
    <t>정령탄 공식</t>
    <phoneticPr fontId="2" type="noConversion"/>
  </si>
  <si>
    <t>미스, 퍼펙트, 크리티컬 공식</t>
    <phoneticPr fontId="2" type="noConversion"/>
  </si>
  <si>
    <t>더블 데미지 공식</t>
    <phoneticPr fontId="2" type="noConversion"/>
  </si>
  <si>
    <t>전설 : 아리아</t>
    <phoneticPr fontId="2" type="noConversion"/>
  </si>
  <si>
    <t>영변 : 18마리</t>
    <phoneticPr fontId="2" type="noConversion"/>
  </si>
  <si>
    <t>영인 : 7마리</t>
    <phoneticPr fontId="2" type="noConversion"/>
  </si>
  <si>
    <t>템컬렉 : 62%</t>
    <phoneticPr fontId="2" type="noConversion"/>
  </si>
  <si>
    <t>희귀 : 12마리</t>
    <phoneticPr fontId="2" type="noConversion"/>
  </si>
  <si>
    <t>희귀 : 2마리</t>
    <phoneticPr fontId="2" type="noConversion"/>
  </si>
  <si>
    <t>템컬렉 : 21%</t>
    <phoneticPr fontId="2" type="noConversion"/>
  </si>
  <si>
    <t>클래스 : 단검</t>
    <phoneticPr fontId="2" type="noConversion"/>
  </si>
  <si>
    <t>#3</t>
    <phoneticPr fontId="2" type="noConversion"/>
  </si>
  <si>
    <r>
      <rPr>
        <b/>
        <sz val="15"/>
        <color theme="1"/>
        <rFont val="맑은 고딕"/>
        <family val="3"/>
        <charset val="129"/>
        <scheme val="minor"/>
      </rPr>
      <t>대미지 계산식</t>
    </r>
    <r>
      <rPr>
        <sz val="11"/>
        <color theme="1"/>
        <rFont val="맑은 고딕"/>
        <family val="2"/>
        <charset val="129"/>
        <scheme val="minor"/>
      </rPr>
      <t xml:space="preserve">
모든 대미지 + {(무기 대미지 + 추가 대미지 + 정령탄 무기 대미지 +
 정령탄 추가 대미지) * (무기 대미지 증폭 + 정령탄 무기 대미지 증폭)} + 각종 추가 대미지
</t>
    </r>
    <r>
      <rPr>
        <b/>
        <sz val="11"/>
        <color theme="1"/>
        <rFont val="맑은 고딕"/>
        <family val="3"/>
        <charset val="129"/>
        <scheme val="minor"/>
      </rPr>
      <t>각종 추가 대미지</t>
    </r>
    <r>
      <rPr>
        <sz val="11"/>
        <color theme="1"/>
        <rFont val="맑은 고딕"/>
        <family val="2"/>
        <charset val="129"/>
        <scheme val="minor"/>
      </rPr>
      <t xml:space="preserve">
치명타시 추가 대미지, 정령탄 치명타시 추가 대미지, PVP 모든 추가 대미지, 속성 대미지(해당 엑셀에선 제외), 언데드 추타(해당 엑셀에선 제외) 등등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</si>
  <si>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
최소 대미지 </t>
    </r>
    <r>
      <rPr>
        <sz val="11"/>
        <color theme="1"/>
        <rFont val="맑은 고딕"/>
        <family val="2"/>
        <charset val="129"/>
        <scheme val="minor"/>
      </rPr>
      <t>= 모댐 + {</t>
    </r>
    <r>
      <rPr>
        <sz val="11"/>
        <color theme="1"/>
        <rFont val="맑은 고딕"/>
        <family val="3"/>
        <charset val="129"/>
        <scheme val="minor"/>
      </rPr>
      <t>(</t>
    </r>
    <r>
      <rPr>
        <b/>
        <sz val="11"/>
        <color rgb="FFFF0000"/>
        <rFont val="맑은 고딕"/>
        <family val="3"/>
        <charset val="129"/>
        <scheme val="minor"/>
      </rPr>
      <t>1</t>
    </r>
    <r>
      <rPr>
        <sz val="11"/>
        <color theme="1"/>
        <rFont val="맑은 고딕"/>
        <family val="2"/>
        <charset val="129"/>
        <scheme val="minor"/>
      </rPr>
      <t xml:space="preserve"> + 추댐 + 정령탄 추댐) * (무기 대미지 증폭 + 정령탄 무기 대미지 증폭)} + PVP 모추댐
                       무기 최소 대미지
</t>
    </r>
    <r>
      <rPr>
        <b/>
        <sz val="11"/>
        <color theme="1"/>
        <rFont val="맑은 고딕"/>
        <family val="3"/>
        <charset val="129"/>
        <scheme val="minor"/>
      </rPr>
      <t xml:space="preserve">최대 대미지 </t>
    </r>
    <r>
      <rPr>
        <sz val="11"/>
        <color theme="1"/>
        <rFont val="맑은 고딕"/>
        <family val="2"/>
        <charset val="129"/>
        <scheme val="minor"/>
      </rPr>
      <t>= 모댐 + {(</t>
    </r>
    <r>
      <rPr>
        <b/>
        <sz val="11"/>
        <color rgb="FFFF0000"/>
        <rFont val="맑은 고딕"/>
        <family val="3"/>
        <charset val="129"/>
        <scheme val="minor"/>
      </rPr>
      <t xml:space="preserve">무댐 + 정령탄 무댐 </t>
    </r>
    <r>
      <rPr>
        <sz val="11"/>
        <color theme="1"/>
        <rFont val="맑은 고딕"/>
        <family val="2"/>
        <charset val="129"/>
        <scheme val="minor"/>
      </rPr>
      <t xml:space="preserve">+ 추댐 + 정령탄 추댐) * (무기 대미지 증폭 + 정령탄 무기 대미지 증폭)} </t>
    </r>
    <r>
      <rPr>
        <sz val="11"/>
        <color rgb="FFFF0000"/>
        <rFont val="맑은 고딕"/>
        <family val="3"/>
        <charset val="129"/>
        <scheme val="minor"/>
      </rP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 xml:space="preserve">2 </t>
    </r>
    <r>
      <rPr>
        <sz val="11"/>
        <rFont val="맑은 고딕"/>
        <family val="3"/>
        <charset val="129"/>
        <scheme val="minor"/>
      </rPr>
      <t xml:space="preserve">+ PVP 모추댐 </t>
    </r>
    <r>
      <rPr>
        <b/>
        <sz val="11"/>
        <color rgb="FFFF0000"/>
        <rFont val="맑은 고딕"/>
        <family val="3"/>
        <charset val="129"/>
        <scheme val="minor"/>
      </rPr>
      <t xml:space="preserve">+ 치추댐 + 정령탄 치추댐
                    </t>
    </r>
    <r>
      <rPr>
        <b/>
        <sz val="11"/>
        <rFont val="맑은 고딕"/>
        <family val="3"/>
        <charset val="129"/>
        <scheme val="minor"/>
      </rPr>
      <t xml:space="preserve">              </t>
    </r>
    <r>
      <rPr>
        <sz val="11"/>
        <rFont val="맑은 고딕"/>
        <family val="3"/>
        <charset val="129"/>
        <scheme val="minor"/>
      </rPr>
      <t xml:space="preserve">무기 최대 대미지                                                                                                 더블 어택
</t>
    </r>
    <r>
      <rPr>
        <b/>
        <sz val="11"/>
        <rFont val="맑은 고딕"/>
        <family val="3"/>
        <charset val="129"/>
        <scheme val="minor"/>
      </rPr>
      <t xml:space="preserve">평균 대미지 </t>
    </r>
    <r>
      <rPr>
        <sz val="11"/>
        <rFont val="맑은 고딕"/>
        <family val="3"/>
        <charset val="129"/>
        <scheme val="minor"/>
      </rPr>
      <t xml:space="preserve">= (1)*(5) + (2)*(6) + (3)*(7) + (4)*(8)
</t>
    </r>
    <r>
      <rPr>
        <b/>
        <sz val="11"/>
        <rFont val="맑은 고딕"/>
        <family val="3"/>
        <charset val="129"/>
        <scheme val="minor"/>
      </rPr>
      <t xml:space="preserve">
</t>
    </r>
    <r>
      <rPr>
        <sz val="11"/>
        <rFont val="맑은 고딕"/>
        <family val="3"/>
        <charset val="129"/>
        <scheme val="minor"/>
      </rPr>
      <t>(1)</t>
    </r>
    <r>
      <rPr>
        <b/>
        <sz val="11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 xml:space="preserve">치명타 확률 * 더블 확률 = 치명타와 더블이 동시에 발동 될 확률
(2) 치명타 확률 - (치명타 확률 * 더블 확률) = 치명타만 발동 될 확률
(3) 더블 확률 - (치명타 확률 * 더블 확률) = 더블만 발동 될 확률
(4) 미발동 = 위 모든게 발동되지 않을 확률
(5) 치명 + 더블 = 최대대미지
(6) 치명 = 무기 최대 대미지 + 치명타 시 추가 대미지
(7) 더블 = {(1+무기 최대 대미지)/2 + 추댐} </t>
    </r>
    <r>
      <rPr>
        <b/>
        <sz val="11"/>
        <rFont val="맑은 고딕"/>
        <family val="3"/>
        <charset val="129"/>
        <scheme val="minor"/>
      </rPr>
      <t>* 2</t>
    </r>
    <r>
      <rPr>
        <sz val="11"/>
        <rFont val="맑은 고딕"/>
        <family val="3"/>
        <charset val="129"/>
        <scheme val="minor"/>
      </rPr>
      <t xml:space="preserve">
(8) 미발동 = (1+무기 최대 대미지)/2 + 추댐
</t>
    </r>
    <phoneticPr fontId="2" type="noConversion"/>
  </si>
  <si>
    <t>정탄 사용시 아래 빈칸 입력</t>
    <phoneticPr fontId="2" type="noConversion"/>
  </si>
  <si>
    <r>
      <t xml:space="preserve">          '입력' 부분에만 입력 할 것 ----&gt;
           '합계' 부분 건들지 말것 -------&gt;
근거리,원거리,마법 대미지 = 모댐 -----&gt;
               무기 대미지 = 무댐     -----&gt;
               추가 대미지 = 추댐     -----&gt;
  치명타 시 추가대미지 = 치추댐  -----&gt;
               치명타 확률 = 치명타 -----&gt;
              더블 어택 확률 = 더블  ----&gt;
           무기 대미지 증폭 = 증폭 -----&gt;
</t>
    </r>
    <r>
      <rPr>
        <sz val="25"/>
        <color rgb="FFFF0000"/>
        <rFont val="맑은 고딕"/>
        <family val="3"/>
        <charset val="129"/>
        <scheme val="minor"/>
      </rPr>
      <t>※</t>
    </r>
    <r>
      <rPr>
        <b/>
        <sz val="20"/>
        <color rgb="FFFF0000"/>
        <rFont val="맑은 고딕"/>
        <family val="3"/>
        <charset val="129"/>
        <scheme val="minor"/>
      </rPr>
      <t>주의 사항※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1. PVE 대미지만 계산 할 경우 입력의 '일반'부분만 입력
2. PVP 대미지를 계산 할 경우 입력의 '일반', 'PVP' 부분 입력
3. 정령탄은 PVE, PVP 모두 적용됨
정탄 ON = 본인 정령탄 스텟 입력
정탄 OFF = 정력탄 입력란에 모두 0입력
</t>
    </r>
    <r>
      <rPr>
        <b/>
        <sz val="11"/>
        <color rgb="FFFF0000"/>
        <rFont val="맑은 고딕"/>
        <family val="3"/>
        <charset val="129"/>
        <scheme val="minor"/>
      </rPr>
      <t xml:space="preserve">정령탄 입력란에 0이 아닌숫자 입력시 정령탄 기본 옵션이 자동으로 더해짐
-정령탄 기본 옵션(추댐6, 명중6)
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4. 속성 대미지의 경우 
</t>
    </r>
    <r>
      <rPr>
        <b/>
        <sz val="11"/>
        <color rgb="FFFF0000"/>
        <rFont val="맑은 고딕"/>
        <family val="3"/>
        <charset val="129"/>
        <scheme val="minor"/>
      </rPr>
      <t>평균적으로 1속성댐 = 1모든대미지로 환산 가능</t>
    </r>
    <r>
      <rPr>
        <sz val="11"/>
        <color theme="1"/>
        <rFont val="맑은 고딕"/>
        <family val="2"/>
        <charset val="129"/>
        <scheme val="minor"/>
      </rPr>
      <t xml:space="preserve">                         
                       무기최소대미지 -----&gt;
           무기최대대미지+치추댐-------&gt;
                            크리 + 더블 ------&gt;</t>
    </r>
    <phoneticPr fontId="2" type="noConversion"/>
  </si>
  <si>
    <t>정탄 미사용시 모든칸에 0 입력</t>
    <phoneticPr fontId="2" type="noConversion"/>
  </si>
  <si>
    <t>제작자 : 린2m 인벤 '산보'
마지막 업데이트 : 2020-01-21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</si>
</sst>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4"/>
      <color theme="3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5"/>
      <color theme="10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25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7" fillId="0" borderId="0" applyFont="0" applyAlignment="0">
      <alignment horizontal="center"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8" fillId="2" borderId="1" xfId="1" applyFont="1" applyAlignment="1" applyProtection="1">
      <alignment horizontal="left" vertical="center"/>
    </xf>
    <xf numFmtId="0" fontId="8" fillId="2" borderId="1" xfId="1" applyFont="1" applyAlignment="1" applyProtection="1">
      <alignment horizontal="right" vertical="center"/>
    </xf>
    <xf numFmtId="0" fontId="8" fillId="2" borderId="1" xfId="1" applyFont="1" applyProtection="1">
      <alignment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14" fillId="0" borderId="0" xfId="0" applyFont="1">
      <alignment vertical="center"/>
    </xf>
    <xf numFmtId="0" fontId="9" fillId="3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2" xfId="0" applyFill="1" applyBorder="1">
      <alignment vertical="center"/>
    </xf>
    <xf numFmtId="0" fontId="13" fillId="0" borderId="0" xfId="3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6" xfId="1" applyFont="1" applyBorder="1" applyAlignment="1" applyProtection="1">
      <alignment horizontal="center" vertical="center"/>
    </xf>
    <xf numFmtId="0" fontId="5" fillId="2" borderId="17" xfId="1" applyFont="1" applyBorder="1" applyAlignment="1" applyProtection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메모" xfId="1" builtinId="10"/>
    <cellStyle name="스타일 1" xfId="2"/>
    <cellStyle name="표준" xfId="0" builtinId="0"/>
    <cellStyle name="하이퍼링크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en.co.kr/webzine/news/?news=231613&amp;site=lineage2m&amp;sw=%EC%A0%95%EB%A0%B9%ED%83%84&amp;searchwhere=subjectcategory" TargetMode="External"/><Relationship Id="rId2" Type="http://schemas.openxmlformats.org/officeDocument/2006/relationships/hyperlink" Target="http://www.inven.co.kr/webzine/news/?news=231240&amp;site=lineage2m&amp;sw=%EB%8D%94%EB%B8%94&amp;searchwhere=subjectcategory" TargetMode="External"/><Relationship Id="rId1" Type="http://schemas.openxmlformats.org/officeDocument/2006/relationships/hyperlink" Target="http://www.inven.co.kr/webzine/news/?news=230802&amp;site=lineage2m&amp;sw=%ED%81%AC%EB%A6%AC%ED%8B%B0%EC%BB%AC&amp;searchwhere=subjectcategor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Y1" sqref="Y1:Y37"/>
    </sheetView>
  </sheetViews>
  <sheetFormatPr defaultRowHeight="16.5"/>
  <cols>
    <col min="3" max="3" width="17" customWidth="1"/>
    <col min="4" max="4" width="2.375" customWidth="1"/>
    <col min="5" max="5" width="9" customWidth="1"/>
    <col min="7" max="7" width="2.25" customWidth="1"/>
    <col min="10" max="10" width="2.25" customWidth="1"/>
    <col min="13" max="13" width="2.25" customWidth="1"/>
    <col min="16" max="16" width="2.25" customWidth="1"/>
    <col min="18" max="18" width="9" customWidth="1"/>
    <col min="19" max="19" width="2.25" customWidth="1"/>
    <col min="20" max="20" width="9" customWidth="1"/>
    <col min="22" max="22" width="2.25" customWidth="1"/>
    <col min="25" max="25" width="57.25" customWidth="1"/>
  </cols>
  <sheetData>
    <row r="1" spans="1:25" ht="33" customHeight="1">
      <c r="A1" s="33" t="s">
        <v>85</v>
      </c>
      <c r="B1" s="33"/>
      <c r="C1" s="33"/>
      <c r="D1" s="24"/>
      <c r="E1" s="24"/>
      <c r="F1" s="24"/>
      <c r="G1" s="40"/>
      <c r="H1" s="44" t="s">
        <v>40</v>
      </c>
      <c r="I1" s="45"/>
      <c r="J1" s="45"/>
      <c r="K1" s="45"/>
      <c r="L1" s="45"/>
      <c r="M1" s="45"/>
      <c r="N1" s="45"/>
      <c r="O1" s="46"/>
      <c r="P1" s="30"/>
      <c r="Q1" s="29" t="s">
        <v>82</v>
      </c>
      <c r="R1" s="29"/>
      <c r="S1" s="29"/>
      <c r="T1" s="29"/>
      <c r="U1" s="29"/>
      <c r="V1" s="29"/>
      <c r="W1" s="29"/>
      <c r="X1" s="29"/>
      <c r="Y1" s="36" t="s">
        <v>87</v>
      </c>
    </row>
    <row r="2" spans="1:25">
      <c r="A2" s="33"/>
      <c r="B2" s="33"/>
      <c r="C2" s="33"/>
      <c r="D2" s="24"/>
      <c r="E2" s="47" t="s">
        <v>28</v>
      </c>
      <c r="F2" s="48"/>
      <c r="G2" s="41"/>
      <c r="H2" s="43" t="s">
        <v>24</v>
      </c>
      <c r="I2" s="43"/>
      <c r="J2" s="43"/>
      <c r="K2" s="43" t="s">
        <v>29</v>
      </c>
      <c r="L2" s="43"/>
      <c r="M2" s="42"/>
      <c r="N2" s="43" t="s">
        <v>30</v>
      </c>
      <c r="O2" s="43"/>
      <c r="P2" s="30"/>
      <c r="Q2" s="29"/>
      <c r="R2" s="29"/>
      <c r="S2" s="29"/>
      <c r="T2" s="29"/>
      <c r="U2" s="29"/>
      <c r="V2" s="29"/>
      <c r="W2" s="29"/>
      <c r="X2" s="29"/>
      <c r="Y2" s="37"/>
    </row>
    <row r="3" spans="1:25">
      <c r="A3" s="33"/>
      <c r="B3" s="33"/>
      <c r="C3" s="33"/>
      <c r="D3" s="24"/>
      <c r="E3" s="8" t="s">
        <v>33</v>
      </c>
      <c r="F3" s="9">
        <f>I3+L3</f>
        <v>0</v>
      </c>
      <c r="G3" s="41"/>
      <c r="H3" s="19" t="s">
        <v>31</v>
      </c>
      <c r="I3" s="20"/>
      <c r="J3" s="43"/>
      <c r="K3" s="19" t="s">
        <v>56</v>
      </c>
      <c r="L3" s="21"/>
      <c r="M3" s="42"/>
      <c r="N3" s="27" t="s">
        <v>84</v>
      </c>
      <c r="O3" s="28"/>
      <c r="P3" s="31"/>
      <c r="Q3" s="29"/>
      <c r="R3" s="29"/>
      <c r="S3" s="29"/>
      <c r="T3" s="29"/>
      <c r="U3" s="29"/>
      <c r="V3" s="29"/>
      <c r="W3" s="29"/>
      <c r="X3" s="29"/>
      <c r="Y3" s="37"/>
    </row>
    <row r="4" spans="1:25">
      <c r="A4" s="33"/>
      <c r="B4" s="33"/>
      <c r="C4" s="33"/>
      <c r="D4" s="24"/>
      <c r="E4" s="10" t="s">
        <v>9</v>
      </c>
      <c r="F4" s="10">
        <f>I4+O4</f>
        <v>1</v>
      </c>
      <c r="G4" s="41"/>
      <c r="H4" s="22" t="s">
        <v>0</v>
      </c>
      <c r="I4" s="21">
        <v>1</v>
      </c>
      <c r="J4" s="43"/>
      <c r="K4" s="22" t="s">
        <v>11</v>
      </c>
      <c r="L4" s="21">
        <v>0</v>
      </c>
      <c r="M4" s="42"/>
      <c r="N4" s="19" t="s">
        <v>0</v>
      </c>
      <c r="O4" s="20">
        <v>0</v>
      </c>
      <c r="P4" s="30"/>
      <c r="Q4" s="29"/>
      <c r="R4" s="29"/>
      <c r="S4" s="29"/>
      <c r="T4" s="29"/>
      <c r="U4" s="29"/>
      <c r="V4" s="29"/>
      <c r="W4" s="29"/>
      <c r="X4" s="29"/>
      <c r="Y4" s="37"/>
    </row>
    <row r="5" spans="1:25" ht="16.5" customHeight="1">
      <c r="A5" s="33"/>
      <c r="B5" s="33"/>
      <c r="C5" s="33"/>
      <c r="D5" s="24"/>
      <c r="E5" s="10" t="s">
        <v>8</v>
      </c>
      <c r="F5" s="10">
        <f>IF(O4+O5+O6+O9=0,I5,I5+O5+6)</f>
        <v>0</v>
      </c>
      <c r="G5" s="41"/>
      <c r="H5" s="22" t="s">
        <v>1</v>
      </c>
      <c r="I5" s="21"/>
      <c r="J5" s="43"/>
      <c r="K5" s="49" t="s">
        <v>57</v>
      </c>
      <c r="L5" s="49"/>
      <c r="M5" s="42"/>
      <c r="N5" s="22" t="s">
        <v>59</v>
      </c>
      <c r="O5" s="21"/>
      <c r="P5" s="30"/>
      <c r="Q5" s="29"/>
      <c r="R5" s="29"/>
      <c r="S5" s="29"/>
      <c r="T5" s="29"/>
      <c r="U5" s="29"/>
      <c r="V5" s="29"/>
      <c r="W5" s="29"/>
      <c r="X5" s="29"/>
      <c r="Y5" s="37"/>
    </row>
    <row r="6" spans="1:25">
      <c r="A6" s="33"/>
      <c r="B6" s="33"/>
      <c r="C6" s="33"/>
      <c r="D6" s="24"/>
      <c r="E6" s="10" t="s">
        <v>10</v>
      </c>
      <c r="F6" s="10">
        <f>I6+O6</f>
        <v>0</v>
      </c>
      <c r="G6" s="41"/>
      <c r="H6" s="22" t="s">
        <v>2</v>
      </c>
      <c r="I6" s="21"/>
      <c r="J6" s="43"/>
      <c r="K6" s="49"/>
      <c r="L6" s="49"/>
      <c r="M6" s="42"/>
      <c r="N6" s="22" t="s">
        <v>2</v>
      </c>
      <c r="O6" s="21"/>
      <c r="P6" s="30"/>
      <c r="Q6" s="29"/>
      <c r="R6" s="29"/>
      <c r="S6" s="29"/>
      <c r="T6" s="29"/>
      <c r="U6" s="29"/>
      <c r="V6" s="29"/>
      <c r="W6" s="29"/>
      <c r="X6" s="29"/>
      <c r="Y6" s="37"/>
    </row>
    <row r="7" spans="1:25">
      <c r="A7" s="33"/>
      <c r="B7" s="33"/>
      <c r="C7" s="33"/>
      <c r="D7" s="24"/>
      <c r="E7" s="10" t="s">
        <v>34</v>
      </c>
      <c r="F7" s="10">
        <f>I7+L4</f>
        <v>0</v>
      </c>
      <c r="G7" s="41"/>
      <c r="H7" s="22" t="s">
        <v>11</v>
      </c>
      <c r="I7" s="21"/>
      <c r="J7" s="43"/>
      <c r="K7" s="49"/>
      <c r="L7" s="49"/>
      <c r="M7" s="42"/>
      <c r="N7" s="32" t="s">
        <v>86</v>
      </c>
      <c r="O7" s="28"/>
      <c r="P7" s="31"/>
      <c r="Q7" s="29"/>
      <c r="R7" s="29"/>
      <c r="S7" s="29"/>
      <c r="T7" s="29"/>
      <c r="U7" s="29"/>
      <c r="V7" s="29"/>
      <c r="W7" s="29"/>
      <c r="X7" s="29"/>
      <c r="Y7" s="37"/>
    </row>
    <row r="8" spans="1:25">
      <c r="A8" s="33"/>
      <c r="B8" s="33"/>
      <c r="C8" s="33"/>
      <c r="D8" s="24"/>
      <c r="E8" s="10" t="s">
        <v>35</v>
      </c>
      <c r="F8" s="10">
        <f>I8</f>
        <v>0</v>
      </c>
      <c r="G8" s="41"/>
      <c r="H8" s="22" t="s">
        <v>4</v>
      </c>
      <c r="I8" s="21"/>
      <c r="J8" s="43"/>
      <c r="K8" s="49"/>
      <c r="L8" s="49"/>
      <c r="M8" s="42"/>
      <c r="N8" s="28"/>
      <c r="O8" s="28"/>
      <c r="P8" s="31"/>
      <c r="Q8" s="29"/>
      <c r="R8" s="29"/>
      <c r="S8" s="29"/>
      <c r="T8" s="29"/>
      <c r="U8" s="29"/>
      <c r="V8" s="29"/>
      <c r="W8" s="29"/>
      <c r="X8" s="29"/>
      <c r="Y8" s="37"/>
    </row>
    <row r="9" spans="1:25">
      <c r="A9" s="33"/>
      <c r="B9" s="33"/>
      <c r="C9" s="33"/>
      <c r="D9" s="24"/>
      <c r="E9" s="10" t="s">
        <v>36</v>
      </c>
      <c r="F9" s="10">
        <f>I9+O9</f>
        <v>0</v>
      </c>
      <c r="G9" s="41"/>
      <c r="H9" s="22" t="s">
        <v>3</v>
      </c>
      <c r="I9" s="21"/>
      <c r="J9" s="43"/>
      <c r="K9" s="49"/>
      <c r="L9" s="49"/>
      <c r="M9" s="42"/>
      <c r="N9" s="22" t="s">
        <v>3</v>
      </c>
      <c r="O9" s="21"/>
      <c r="P9" s="30"/>
      <c r="Q9" s="29"/>
      <c r="R9" s="29"/>
      <c r="S9" s="29"/>
      <c r="T9" s="29"/>
      <c r="U9" s="29"/>
      <c r="V9" s="29"/>
      <c r="W9" s="29"/>
      <c r="X9" s="29"/>
      <c r="Y9" s="37"/>
    </row>
    <row r="10" spans="1:25" ht="9.75" customHeight="1">
      <c r="A10" s="33"/>
      <c r="B10" s="33"/>
      <c r="C10" s="3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37"/>
    </row>
    <row r="11" spans="1:25" ht="7.5" customHeight="1">
      <c r="A11" s="33"/>
      <c r="B11" s="33"/>
      <c r="C11" s="3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7"/>
    </row>
    <row r="12" spans="1:25">
      <c r="A12" s="33"/>
      <c r="B12" s="33"/>
      <c r="C12" s="33"/>
      <c r="D12" s="24"/>
      <c r="E12" s="34" t="s">
        <v>27</v>
      </c>
      <c r="F12" s="35"/>
      <c r="G12" s="38"/>
      <c r="H12" s="34" t="s">
        <v>49</v>
      </c>
      <c r="I12" s="35"/>
      <c r="J12" s="38"/>
      <c r="K12" s="34" t="s">
        <v>37</v>
      </c>
      <c r="L12" s="35"/>
      <c r="M12" s="38"/>
      <c r="N12" s="34" t="s">
        <v>38</v>
      </c>
      <c r="O12" s="35"/>
      <c r="P12" s="38"/>
      <c r="Q12" s="34" t="s">
        <v>50</v>
      </c>
      <c r="R12" s="35"/>
      <c r="S12" s="38"/>
      <c r="T12" s="34" t="s">
        <v>54</v>
      </c>
      <c r="U12" s="35"/>
      <c r="V12" s="38"/>
      <c r="W12" s="34" t="s">
        <v>55</v>
      </c>
      <c r="X12" s="35"/>
      <c r="Y12" s="37"/>
    </row>
    <row r="13" spans="1:25">
      <c r="A13" s="33"/>
      <c r="B13" s="33"/>
      <c r="C13" s="33"/>
      <c r="D13" s="24"/>
      <c r="E13" s="34" t="s">
        <v>66</v>
      </c>
      <c r="F13" s="35"/>
      <c r="G13" s="38"/>
      <c r="H13" s="34" t="s">
        <v>66</v>
      </c>
      <c r="I13" s="35"/>
      <c r="J13" s="38"/>
      <c r="K13" s="34" t="s">
        <v>66</v>
      </c>
      <c r="L13" s="35"/>
      <c r="M13" s="38"/>
      <c r="N13" s="34" t="s">
        <v>66</v>
      </c>
      <c r="O13" s="35"/>
      <c r="P13" s="38"/>
      <c r="Q13" s="34" t="s">
        <v>66</v>
      </c>
      <c r="R13" s="35"/>
      <c r="S13" s="38"/>
      <c r="T13" s="34" t="s">
        <v>66</v>
      </c>
      <c r="U13" s="35"/>
      <c r="V13" s="38"/>
      <c r="W13" s="34" t="s">
        <v>66</v>
      </c>
      <c r="X13" s="35"/>
      <c r="Y13" s="37"/>
    </row>
    <row r="14" spans="1:25">
      <c r="A14" s="33"/>
      <c r="B14" s="33"/>
      <c r="C14" s="33"/>
      <c r="D14" s="24"/>
      <c r="E14" s="6" t="s">
        <v>32</v>
      </c>
      <c r="F14" s="14"/>
      <c r="G14" s="38"/>
      <c r="H14" s="6" t="s">
        <v>32</v>
      </c>
      <c r="I14" s="14"/>
      <c r="J14" s="38"/>
      <c r="K14" s="6" t="s">
        <v>32</v>
      </c>
      <c r="L14" s="14"/>
      <c r="M14" s="38"/>
      <c r="N14" s="6" t="s">
        <v>32</v>
      </c>
      <c r="O14" s="14"/>
      <c r="P14" s="38"/>
      <c r="Q14" s="6" t="s">
        <v>32</v>
      </c>
      <c r="R14" s="14"/>
      <c r="S14" s="38"/>
      <c r="T14" s="6" t="s">
        <v>32</v>
      </c>
      <c r="U14" s="14"/>
      <c r="V14" s="38"/>
      <c r="W14" s="6" t="s">
        <v>32</v>
      </c>
      <c r="X14" s="14"/>
      <c r="Y14" s="37"/>
    </row>
    <row r="15" spans="1:25">
      <c r="A15" s="33"/>
      <c r="B15" s="33"/>
      <c r="C15" s="33"/>
      <c r="D15" s="24"/>
      <c r="E15" s="4" t="s">
        <v>23</v>
      </c>
      <c r="F15" s="12"/>
      <c r="G15" s="38"/>
      <c r="H15" s="4" t="s">
        <v>23</v>
      </c>
      <c r="I15" s="12"/>
      <c r="J15" s="38"/>
      <c r="K15" s="4" t="s">
        <v>23</v>
      </c>
      <c r="L15" s="12"/>
      <c r="M15" s="38"/>
      <c r="N15" s="4" t="s">
        <v>23</v>
      </c>
      <c r="O15" s="12"/>
      <c r="P15" s="38"/>
      <c r="Q15" s="4" t="s">
        <v>23</v>
      </c>
      <c r="R15" s="12"/>
      <c r="S15" s="38"/>
      <c r="T15" s="4" t="s">
        <v>23</v>
      </c>
      <c r="U15" s="12"/>
      <c r="V15" s="38"/>
      <c r="W15" s="4" t="s">
        <v>23</v>
      </c>
      <c r="X15" s="12"/>
      <c r="Y15" s="37"/>
    </row>
    <row r="16" spans="1:25">
      <c r="A16" s="33"/>
      <c r="B16" s="33"/>
      <c r="C16" s="33"/>
      <c r="D16" s="24"/>
      <c r="E16" s="4" t="s">
        <v>22</v>
      </c>
      <c r="F16" s="12"/>
      <c r="G16" s="38"/>
      <c r="H16" s="4" t="s">
        <v>22</v>
      </c>
      <c r="I16" s="12"/>
      <c r="J16" s="38"/>
      <c r="K16" s="4" t="s">
        <v>22</v>
      </c>
      <c r="L16" s="12"/>
      <c r="M16" s="38"/>
      <c r="N16" s="4" t="s">
        <v>22</v>
      </c>
      <c r="O16" s="12"/>
      <c r="P16" s="38"/>
      <c r="Q16" s="4" t="s">
        <v>22</v>
      </c>
      <c r="R16" s="12"/>
      <c r="S16" s="38"/>
      <c r="T16" s="4" t="s">
        <v>22</v>
      </c>
      <c r="U16" s="12"/>
      <c r="V16" s="38"/>
      <c r="W16" s="4" t="s">
        <v>22</v>
      </c>
      <c r="X16" s="12"/>
      <c r="Y16" s="37"/>
    </row>
    <row r="17" spans="1:25">
      <c r="A17" s="33"/>
      <c r="B17" s="33"/>
      <c r="C17" s="33"/>
      <c r="D17" s="24"/>
      <c r="E17" s="4" t="s">
        <v>21</v>
      </c>
      <c r="F17" s="12"/>
      <c r="G17" s="38"/>
      <c r="H17" s="4" t="s">
        <v>21</v>
      </c>
      <c r="I17" s="12"/>
      <c r="J17" s="38"/>
      <c r="K17" s="4" t="s">
        <v>21</v>
      </c>
      <c r="L17" s="12"/>
      <c r="M17" s="38"/>
      <c r="N17" s="4" t="s">
        <v>21</v>
      </c>
      <c r="O17" s="12"/>
      <c r="P17" s="38"/>
      <c r="Q17" s="4" t="s">
        <v>21</v>
      </c>
      <c r="R17" s="12"/>
      <c r="S17" s="38"/>
      <c r="T17" s="4" t="s">
        <v>21</v>
      </c>
      <c r="U17" s="12"/>
      <c r="V17" s="38"/>
      <c r="W17" s="4" t="s">
        <v>21</v>
      </c>
      <c r="X17" s="12"/>
      <c r="Y17" s="37"/>
    </row>
    <row r="18" spans="1:25">
      <c r="A18" s="33"/>
      <c r="B18" s="33"/>
      <c r="C18" s="33"/>
      <c r="D18" s="24"/>
      <c r="E18" s="4" t="s">
        <v>20</v>
      </c>
      <c r="F18" s="12"/>
      <c r="G18" s="38"/>
      <c r="H18" s="4" t="s">
        <v>20</v>
      </c>
      <c r="I18" s="12"/>
      <c r="J18" s="38"/>
      <c r="K18" s="4" t="s">
        <v>20</v>
      </c>
      <c r="L18" s="12"/>
      <c r="M18" s="38"/>
      <c r="N18" s="4" t="s">
        <v>20</v>
      </c>
      <c r="O18" s="12"/>
      <c r="P18" s="38"/>
      <c r="Q18" s="4" t="s">
        <v>20</v>
      </c>
      <c r="R18" s="12"/>
      <c r="S18" s="38"/>
      <c r="T18" s="4" t="s">
        <v>20</v>
      </c>
      <c r="U18" s="12"/>
      <c r="V18" s="38"/>
      <c r="W18" s="4" t="s">
        <v>20</v>
      </c>
      <c r="X18" s="12"/>
      <c r="Y18" s="37"/>
    </row>
    <row r="19" spans="1:25">
      <c r="A19" s="33"/>
      <c r="B19" s="33"/>
      <c r="C19" s="33"/>
      <c r="D19" s="24"/>
      <c r="E19" s="4" t="s">
        <v>19</v>
      </c>
      <c r="F19" s="12"/>
      <c r="G19" s="38"/>
      <c r="H19" s="4" t="s">
        <v>19</v>
      </c>
      <c r="I19" s="12"/>
      <c r="J19" s="38"/>
      <c r="K19" s="4" t="s">
        <v>19</v>
      </c>
      <c r="L19" s="12"/>
      <c r="M19" s="38"/>
      <c r="N19" s="4" t="s">
        <v>19</v>
      </c>
      <c r="O19" s="12"/>
      <c r="P19" s="38"/>
      <c r="Q19" s="4" t="s">
        <v>19</v>
      </c>
      <c r="R19" s="12"/>
      <c r="S19" s="38"/>
      <c r="T19" s="4" t="s">
        <v>19</v>
      </c>
      <c r="U19" s="12"/>
      <c r="V19" s="38"/>
      <c r="W19" s="4" t="s">
        <v>19</v>
      </c>
      <c r="X19" s="12"/>
      <c r="Y19" s="37"/>
    </row>
    <row r="20" spans="1:25">
      <c r="A20" s="33"/>
      <c r="B20" s="33"/>
      <c r="C20" s="33"/>
      <c r="D20" s="24"/>
      <c r="E20" s="5" t="s">
        <v>18</v>
      </c>
      <c r="F20" s="13"/>
      <c r="G20" s="38"/>
      <c r="H20" s="5" t="s">
        <v>18</v>
      </c>
      <c r="I20" s="13"/>
      <c r="J20" s="38"/>
      <c r="K20" s="5" t="s">
        <v>18</v>
      </c>
      <c r="L20" s="13"/>
      <c r="M20" s="38"/>
      <c r="N20" s="5" t="s">
        <v>18</v>
      </c>
      <c r="O20" s="13"/>
      <c r="P20" s="38"/>
      <c r="Q20" s="5" t="s">
        <v>18</v>
      </c>
      <c r="R20" s="13"/>
      <c r="S20" s="38"/>
      <c r="T20" s="5" t="s">
        <v>18</v>
      </c>
      <c r="U20" s="13"/>
      <c r="V20" s="38"/>
      <c r="W20" s="5" t="s">
        <v>18</v>
      </c>
      <c r="X20" s="13"/>
      <c r="Y20" s="37"/>
    </row>
    <row r="21" spans="1:25">
      <c r="A21" s="33"/>
      <c r="B21" s="33"/>
      <c r="C21" s="33"/>
      <c r="D21" s="2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7"/>
    </row>
    <row r="22" spans="1:25">
      <c r="A22" s="33"/>
      <c r="B22" s="33"/>
      <c r="C22" s="33"/>
      <c r="D22" s="24"/>
      <c r="E22" s="34" t="s">
        <v>47</v>
      </c>
      <c r="F22" s="35"/>
      <c r="G22" s="38"/>
      <c r="H22" s="34" t="s">
        <v>47</v>
      </c>
      <c r="I22" s="35"/>
      <c r="J22" s="38"/>
      <c r="K22" s="34" t="s">
        <v>47</v>
      </c>
      <c r="L22" s="35"/>
      <c r="M22" s="38"/>
      <c r="N22" s="34" t="s">
        <v>47</v>
      </c>
      <c r="O22" s="35"/>
      <c r="P22" s="38"/>
      <c r="Q22" s="34" t="s">
        <v>47</v>
      </c>
      <c r="R22" s="35"/>
      <c r="S22" s="38"/>
      <c r="T22" s="34" t="s">
        <v>47</v>
      </c>
      <c r="U22" s="35"/>
      <c r="V22" s="38"/>
      <c r="W22" s="34" t="s">
        <v>47</v>
      </c>
      <c r="X22" s="35"/>
      <c r="Y22" s="37"/>
    </row>
    <row r="23" spans="1:25">
      <c r="A23" s="33"/>
      <c r="B23" s="33"/>
      <c r="C23" s="33"/>
      <c r="D23" s="24"/>
      <c r="E23" s="7" t="s">
        <v>60</v>
      </c>
      <c r="F23" s="15"/>
      <c r="G23" s="38"/>
      <c r="H23" s="7" t="s">
        <v>60</v>
      </c>
      <c r="I23" s="15"/>
      <c r="J23" s="38"/>
      <c r="K23" s="7" t="s">
        <v>60</v>
      </c>
      <c r="L23" s="15"/>
      <c r="M23" s="38"/>
      <c r="N23" s="7" t="s">
        <v>60</v>
      </c>
      <c r="O23" s="15"/>
      <c r="P23" s="38"/>
      <c r="Q23" s="7" t="s">
        <v>60</v>
      </c>
      <c r="R23" s="15"/>
      <c r="S23" s="38"/>
      <c r="T23" s="7" t="s">
        <v>60</v>
      </c>
      <c r="U23" s="15"/>
      <c r="V23" s="38"/>
      <c r="W23" s="7" t="s">
        <v>60</v>
      </c>
      <c r="X23" s="15"/>
      <c r="Y23" s="37"/>
    </row>
    <row r="24" spans="1:25">
      <c r="A24" s="33"/>
      <c r="B24" s="33"/>
      <c r="C24" s="33"/>
      <c r="D24" s="24"/>
      <c r="E24" s="5" t="s">
        <v>20</v>
      </c>
      <c r="F24" s="13"/>
      <c r="G24" s="38"/>
      <c r="H24" s="5" t="s">
        <v>20</v>
      </c>
      <c r="I24" s="13"/>
      <c r="J24" s="38"/>
      <c r="K24" s="5" t="s">
        <v>20</v>
      </c>
      <c r="L24" s="13"/>
      <c r="M24" s="38"/>
      <c r="N24" s="5" t="s">
        <v>20</v>
      </c>
      <c r="O24" s="13"/>
      <c r="P24" s="38"/>
      <c r="Q24" s="5" t="s">
        <v>20</v>
      </c>
      <c r="R24" s="13"/>
      <c r="S24" s="38"/>
      <c r="T24" s="5" t="s">
        <v>20</v>
      </c>
      <c r="U24" s="13"/>
      <c r="V24" s="38"/>
      <c r="W24" s="5" t="s">
        <v>20</v>
      </c>
      <c r="X24" s="13"/>
      <c r="Y24" s="37"/>
    </row>
    <row r="25" spans="1:25">
      <c r="A25" s="33"/>
      <c r="B25" s="33"/>
      <c r="C25" s="33"/>
      <c r="D25" s="24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7"/>
    </row>
    <row r="26" spans="1:25">
      <c r="A26" s="33"/>
      <c r="B26" s="33"/>
      <c r="C26" s="33"/>
      <c r="D26" s="24"/>
      <c r="E26" s="34" t="s">
        <v>48</v>
      </c>
      <c r="F26" s="35"/>
      <c r="G26" s="38"/>
      <c r="H26" s="34" t="s">
        <v>48</v>
      </c>
      <c r="I26" s="35"/>
      <c r="J26" s="38"/>
      <c r="K26" s="34" t="s">
        <v>48</v>
      </c>
      <c r="L26" s="35"/>
      <c r="M26" s="38"/>
      <c r="N26" s="34" t="s">
        <v>48</v>
      </c>
      <c r="O26" s="35"/>
      <c r="P26" s="38"/>
      <c r="Q26" s="34" t="s">
        <v>48</v>
      </c>
      <c r="R26" s="35"/>
      <c r="S26" s="38"/>
      <c r="T26" s="34" t="s">
        <v>48</v>
      </c>
      <c r="U26" s="35"/>
      <c r="V26" s="38"/>
      <c r="W26" s="34" t="s">
        <v>48</v>
      </c>
      <c r="X26" s="35"/>
      <c r="Y26" s="37"/>
    </row>
    <row r="27" spans="1:25">
      <c r="A27" s="33"/>
      <c r="B27" s="33"/>
      <c r="C27" s="33"/>
      <c r="D27" s="24"/>
      <c r="E27" s="7" t="s">
        <v>23</v>
      </c>
      <c r="F27" s="15"/>
      <c r="G27" s="38"/>
      <c r="H27" s="7" t="s">
        <v>23</v>
      </c>
      <c r="I27" s="15"/>
      <c r="J27" s="38"/>
      <c r="K27" s="7" t="s">
        <v>23</v>
      </c>
      <c r="L27" s="15"/>
      <c r="M27" s="38"/>
      <c r="N27" s="7" t="s">
        <v>23</v>
      </c>
      <c r="O27" s="15"/>
      <c r="P27" s="38"/>
      <c r="Q27" s="7" t="s">
        <v>23</v>
      </c>
      <c r="R27" s="15"/>
      <c r="S27" s="38"/>
      <c r="T27" s="7" t="s">
        <v>23</v>
      </c>
      <c r="U27" s="15"/>
      <c r="V27" s="38"/>
      <c r="W27" s="7" t="s">
        <v>23</v>
      </c>
      <c r="X27" s="15"/>
      <c r="Y27" s="37"/>
    </row>
    <row r="28" spans="1:25">
      <c r="A28" s="33"/>
      <c r="B28" s="33"/>
      <c r="C28" s="33"/>
      <c r="D28" s="24"/>
      <c r="E28" s="4" t="s">
        <v>61</v>
      </c>
      <c r="F28" s="12"/>
      <c r="G28" s="38"/>
      <c r="H28" s="4" t="s">
        <v>61</v>
      </c>
      <c r="I28" s="12"/>
      <c r="J28" s="38"/>
      <c r="K28" s="4" t="s">
        <v>61</v>
      </c>
      <c r="L28" s="12"/>
      <c r="M28" s="38"/>
      <c r="N28" s="4" t="s">
        <v>61</v>
      </c>
      <c r="O28" s="12"/>
      <c r="P28" s="38"/>
      <c r="Q28" s="4" t="s">
        <v>61</v>
      </c>
      <c r="R28" s="12"/>
      <c r="S28" s="38"/>
      <c r="T28" s="4" t="s">
        <v>61</v>
      </c>
      <c r="U28" s="12"/>
      <c r="V28" s="38"/>
      <c r="W28" s="4" t="s">
        <v>61</v>
      </c>
      <c r="X28" s="12"/>
      <c r="Y28" s="37"/>
    </row>
    <row r="29" spans="1:25">
      <c r="A29" s="33"/>
      <c r="B29" s="33"/>
      <c r="C29" s="33"/>
      <c r="D29" s="24"/>
      <c r="E29" s="4" t="s">
        <v>21</v>
      </c>
      <c r="F29" s="12"/>
      <c r="G29" s="38"/>
      <c r="H29" s="4" t="s">
        <v>21</v>
      </c>
      <c r="I29" s="12"/>
      <c r="J29" s="38"/>
      <c r="K29" s="4" t="s">
        <v>21</v>
      </c>
      <c r="L29" s="12"/>
      <c r="M29" s="38"/>
      <c r="N29" s="4" t="s">
        <v>21</v>
      </c>
      <c r="O29" s="12"/>
      <c r="P29" s="38"/>
      <c r="Q29" s="4" t="s">
        <v>21</v>
      </c>
      <c r="R29" s="12"/>
      <c r="S29" s="38"/>
      <c r="T29" s="4" t="s">
        <v>21</v>
      </c>
      <c r="U29" s="12"/>
      <c r="V29" s="38"/>
      <c r="W29" s="4" t="s">
        <v>21</v>
      </c>
      <c r="X29" s="12"/>
      <c r="Y29" s="37"/>
    </row>
    <row r="30" spans="1:25">
      <c r="A30" s="33"/>
      <c r="B30" s="33"/>
      <c r="C30" s="33"/>
      <c r="D30" s="24"/>
      <c r="E30" s="5" t="s">
        <v>18</v>
      </c>
      <c r="F30" s="13"/>
      <c r="G30" s="38"/>
      <c r="H30" s="5" t="s">
        <v>18</v>
      </c>
      <c r="I30" s="13"/>
      <c r="J30" s="38"/>
      <c r="K30" s="5" t="s">
        <v>18</v>
      </c>
      <c r="L30" s="13"/>
      <c r="M30" s="38"/>
      <c r="N30" s="5" t="s">
        <v>18</v>
      </c>
      <c r="O30" s="13"/>
      <c r="P30" s="38"/>
      <c r="Q30" s="5" t="s">
        <v>18</v>
      </c>
      <c r="R30" s="13"/>
      <c r="S30" s="38"/>
      <c r="T30" s="5" t="s">
        <v>18</v>
      </c>
      <c r="U30" s="13"/>
      <c r="V30" s="38"/>
      <c r="W30" s="5" t="s">
        <v>18</v>
      </c>
      <c r="X30" s="13"/>
      <c r="Y30" s="37"/>
    </row>
    <row r="31" spans="1:25">
      <c r="A31" s="33"/>
      <c r="B31" s="33"/>
      <c r="C31" s="33"/>
      <c r="D31" s="2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7"/>
    </row>
    <row r="32" spans="1:25">
      <c r="A32" s="33"/>
      <c r="B32" s="33"/>
      <c r="C32" s="33"/>
      <c r="D32" s="24"/>
      <c r="E32" s="39" t="s">
        <v>42</v>
      </c>
      <c r="F32" s="39"/>
      <c r="G32" s="38"/>
      <c r="H32" s="39" t="s">
        <v>43</v>
      </c>
      <c r="I32" s="39"/>
      <c r="J32" s="38"/>
      <c r="K32" s="39" t="s">
        <v>44</v>
      </c>
      <c r="L32" s="39"/>
      <c r="M32" s="38"/>
      <c r="N32" s="39" t="s">
        <v>45</v>
      </c>
      <c r="O32" s="39"/>
      <c r="P32" s="38"/>
      <c r="Q32" s="39" t="s">
        <v>46</v>
      </c>
      <c r="R32" s="39"/>
      <c r="S32" s="38"/>
      <c r="T32" s="39" t="s">
        <v>64</v>
      </c>
      <c r="U32" s="39"/>
      <c r="V32" s="38"/>
      <c r="W32" s="39" t="s">
        <v>65</v>
      </c>
      <c r="X32" s="39"/>
      <c r="Y32" s="37"/>
    </row>
    <row r="33" spans="1:25">
      <c r="A33" s="33"/>
      <c r="B33" s="33"/>
      <c r="C33" s="33"/>
      <c r="D33" s="24"/>
      <c r="E33" s="17" t="s">
        <v>51</v>
      </c>
      <c r="F33" s="18">
        <f>ROUNDDOWN(($F$3+F14)+(1+$F$5+F16)*(1+($F$9+F20+F30)/100)+F23+F28,0)</f>
        <v>1</v>
      </c>
      <c r="G33" s="38"/>
      <c r="H33" s="17" t="s">
        <v>51</v>
      </c>
      <c r="I33" s="18">
        <f>ROUNDDOWN(($F$3+I14)+(1+$F$5+I16)*(1+($F$9+I20+I30)/100)+I23+I28,0)</f>
        <v>1</v>
      </c>
      <c r="J33" s="38"/>
      <c r="K33" s="17" t="s">
        <v>51</v>
      </c>
      <c r="L33" s="18">
        <f>ROUNDDOWN(($F$3+L14)+(1+$F$5+L16)*(1+($F$9+L20+L30)/100)+L23+L28,0)</f>
        <v>1</v>
      </c>
      <c r="M33" s="38"/>
      <c r="N33" s="17" t="s">
        <v>51</v>
      </c>
      <c r="O33" s="18">
        <f>ROUNDDOWN(($F$3+O14)+(1+$F$5+O16)*(1+($F$9+O20+O30)/100)+O23+O28,0)</f>
        <v>1</v>
      </c>
      <c r="P33" s="38"/>
      <c r="Q33" s="17" t="s">
        <v>51</v>
      </c>
      <c r="R33" s="18">
        <f>ROUNDDOWN(($F$3+R14)+(1+$F$5+R16)*(1+($F$9+R20+R30)/100)+R23+R28,0)</f>
        <v>1</v>
      </c>
      <c r="S33" s="38"/>
      <c r="T33" s="17" t="s">
        <v>51</v>
      </c>
      <c r="U33" s="18">
        <f>ROUNDDOWN(($F$3+U14)+(1+$F$5+U16)*(1+($F$9+U20+U30)/100)+U23+U28,0)</f>
        <v>1</v>
      </c>
      <c r="V33" s="38"/>
      <c r="W33" s="17" t="s">
        <v>51</v>
      </c>
      <c r="X33" s="18">
        <f>ROUNDDOWN(($F$3+X14)+(1+$F$5+X16)*(1+($F$9+X20+X30)/100)+X23+X28,0)</f>
        <v>1</v>
      </c>
      <c r="Y33" s="37"/>
    </row>
    <row r="34" spans="1:25">
      <c r="A34" s="33"/>
      <c r="B34" s="33"/>
      <c r="C34" s="33"/>
      <c r="D34" s="24"/>
      <c r="E34" s="17" t="s">
        <v>68</v>
      </c>
      <c r="F34" s="18">
        <f>ROUNDDOWN(($F$3+F14)+($F$4+F15+F27+$F$5+F16)*(1+($F$9+F20+F30)/100)+$F$6+F23+F28+F17+F29,0)</f>
        <v>1</v>
      </c>
      <c r="G34" s="38"/>
      <c r="H34" s="17" t="s">
        <v>68</v>
      </c>
      <c r="I34" s="18">
        <f>ROUNDDOWN(($F$3+I14)+($F$4+I15+I27+$F$5+I16)*(1+($F$9+I20+I30)/100)+$F$6+I23+I28+I17+I29,0)</f>
        <v>1</v>
      </c>
      <c r="J34" s="38"/>
      <c r="K34" s="17" t="s">
        <v>68</v>
      </c>
      <c r="L34" s="18">
        <f>ROUNDDOWN(($F$3+L14)+($F$4+L15+L27+$F$5+L16)*(1+($F$9+L20+L30)/100)+$F$6+L23+L28+L17+L29,0)</f>
        <v>1</v>
      </c>
      <c r="M34" s="38"/>
      <c r="N34" s="17" t="s">
        <v>68</v>
      </c>
      <c r="O34" s="18">
        <f>ROUNDDOWN(($F$3+O14)+($F$4+O15+O27+$F$5+O16)*(1+($F$9+O20+O30)/100)+$F$6+O23+O28+O17+O29,0)</f>
        <v>1</v>
      </c>
      <c r="P34" s="38"/>
      <c r="Q34" s="17" t="s">
        <v>68</v>
      </c>
      <c r="R34" s="18">
        <f>ROUNDDOWN(($F$3+R14)+($F$4+R15+R27+$F$5+R16)*(1+($F$9+R20+R30)/100)+$F$6+R23+R28+R17+R29,0)</f>
        <v>1</v>
      </c>
      <c r="S34" s="38"/>
      <c r="T34" s="17" t="s">
        <v>68</v>
      </c>
      <c r="U34" s="18">
        <f>ROUNDDOWN(($F$3+U14)+($F$4+U15+U27+$F$5+U16)*(1+($F$9+U20+U30)/100)+$F$6+U23+U28+U17+U29,0)</f>
        <v>1</v>
      </c>
      <c r="V34" s="38"/>
      <c r="W34" s="17" t="s">
        <v>68</v>
      </c>
      <c r="X34" s="18">
        <f>ROUNDDOWN(($F$3+X14)+($F$4+X15+X27+$F$5+X16)*(1+($F$9+X20+X30)/100)+$F$6+X23+X28+X17+X29,0)</f>
        <v>1</v>
      </c>
      <c r="Y34" s="37"/>
    </row>
    <row r="35" spans="1:25">
      <c r="A35" s="33"/>
      <c r="B35" s="33"/>
      <c r="C35" s="33"/>
      <c r="D35" s="24"/>
      <c r="E35" s="17" t="s">
        <v>52</v>
      </c>
      <c r="F35" s="18">
        <f>ROUNDDOWN(($F$3+F14+F23)+(($F$4+F15+F27+$F$5+F16+F28)*(1+($F$9+F20+F30)/100)*2)+($F$6+F17+F29),0)</f>
        <v>2</v>
      </c>
      <c r="G35" s="38"/>
      <c r="H35" s="17" t="s">
        <v>52</v>
      </c>
      <c r="I35" s="18">
        <f>ROUNDDOWN(($F$3+I14+I23)+(($F$4+I15+I27+$F$5+I16+I28)*(1+($F$9+I20+I30)/100)*2)+($F$6+I17+I29),0)</f>
        <v>2</v>
      </c>
      <c r="J35" s="38"/>
      <c r="K35" s="17" t="s">
        <v>52</v>
      </c>
      <c r="L35" s="18">
        <f>ROUNDDOWN(($F$3+L14+L23)+(($F$4+L15+L27+$F$5+L16+L28)*(1+($F$9+L20+L30)/100)*2)+($F$6+L17+L29),0)</f>
        <v>2</v>
      </c>
      <c r="M35" s="38"/>
      <c r="N35" s="17" t="s">
        <v>52</v>
      </c>
      <c r="O35" s="18">
        <f>ROUNDDOWN(($F$3+O14+O23)+(($F$4+O15+O27+$F$5+O16+O28)*(1+($F$9+O20+O30)/100)*2)+($F$6+O17+O29),0)</f>
        <v>2</v>
      </c>
      <c r="P35" s="38"/>
      <c r="Q35" s="17" t="s">
        <v>52</v>
      </c>
      <c r="R35" s="18">
        <f>ROUNDDOWN(($F$3+R14+R23)+(($F$4+R15+R27+$F$5+R16+R28)*(1+($F$9+R20+R30)/100)*2)+($F$6+R17+R29),0)</f>
        <v>2</v>
      </c>
      <c r="S35" s="38"/>
      <c r="T35" s="17" t="s">
        <v>52</v>
      </c>
      <c r="U35" s="18">
        <f>ROUNDDOWN(($F$3+U14+U23)+(($F$4+U15+U27+$F$5+U16+U28)*(1+($F$9+U20+U30)/100)*2)+($F$6+U17+U29),0)</f>
        <v>2</v>
      </c>
      <c r="V35" s="38"/>
      <c r="W35" s="17" t="s">
        <v>52</v>
      </c>
      <c r="X35" s="18">
        <f>ROUNDDOWN(($F$3+X14+X23)+(($F$4+X15+X27+$F$5+X16+X28)*(1+($F$9+X20+X30)/100)*2)+($F$6+X17+X29),0)</f>
        <v>2</v>
      </c>
      <c r="Y35" s="37"/>
    </row>
    <row r="36" spans="1:25">
      <c r="A36" s="33"/>
      <c r="B36" s="33"/>
      <c r="C36" s="33"/>
      <c r="D36" s="24"/>
      <c r="E36" s="17" t="s">
        <v>53</v>
      </c>
      <c r="F36" s="18">
        <f>ROUND('치명,더블,미발동'!M17,1)</f>
        <v>1</v>
      </c>
      <c r="G36" s="38"/>
      <c r="H36" s="17" t="s">
        <v>53</v>
      </c>
      <c r="I36" s="18">
        <f>ROUND('치명,더블,미발동'!M34,1)</f>
        <v>1</v>
      </c>
      <c r="J36" s="38"/>
      <c r="K36" s="17" t="s">
        <v>53</v>
      </c>
      <c r="L36" s="18">
        <f>ROUND('치명,더블,미발동'!M51,1)</f>
        <v>1</v>
      </c>
      <c r="M36" s="38"/>
      <c r="N36" s="17" t="s">
        <v>53</v>
      </c>
      <c r="O36" s="18">
        <f>ROUND('치명,더블,미발동'!M68,1)</f>
        <v>1</v>
      </c>
      <c r="P36" s="38"/>
      <c r="Q36" s="17" t="s">
        <v>53</v>
      </c>
      <c r="R36" s="18">
        <f>ROUND('치명,더블,미발동'!M85,1)</f>
        <v>1</v>
      </c>
      <c r="S36" s="38"/>
      <c r="T36" s="17" t="s">
        <v>53</v>
      </c>
      <c r="U36" s="18">
        <f>ROUND('치명,더블,미발동'!M102,1)</f>
        <v>1</v>
      </c>
      <c r="V36" s="38"/>
      <c r="W36" s="17" t="s">
        <v>53</v>
      </c>
      <c r="X36" s="18">
        <f>ROUND('치명,더블,미발동'!M119,1)</f>
        <v>1</v>
      </c>
      <c r="Y36" s="37"/>
    </row>
    <row r="37" spans="1:25" ht="344.25" customHeight="1">
      <c r="A37" s="26" t="s">
        <v>83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7"/>
    </row>
    <row r="39" spans="1:25" ht="24">
      <c r="J39" s="25" t="s">
        <v>69</v>
      </c>
      <c r="K39" s="25"/>
      <c r="L39" s="25"/>
      <c r="M39" s="25"/>
      <c r="N39" s="25"/>
    </row>
    <row r="40" spans="1:25" ht="24">
      <c r="J40" s="23" t="s">
        <v>71</v>
      </c>
      <c r="K40" s="23"/>
      <c r="L40" s="23"/>
      <c r="M40" s="23"/>
      <c r="N40" s="23"/>
    </row>
    <row r="41" spans="1:25" ht="24">
      <c r="J41" s="23" t="s">
        <v>72</v>
      </c>
      <c r="K41" s="23"/>
      <c r="L41" s="23"/>
      <c r="M41" s="23"/>
      <c r="N41" s="23"/>
    </row>
    <row r="42" spans="1:25" ht="24">
      <c r="J42" s="23" t="s">
        <v>70</v>
      </c>
      <c r="K42" s="23"/>
      <c r="L42" s="23"/>
      <c r="M42" s="23"/>
      <c r="N42" s="23"/>
    </row>
    <row r="43" spans="1:25" ht="24">
      <c r="J43" s="16"/>
      <c r="K43" s="16"/>
      <c r="L43" s="16"/>
      <c r="M43" s="16"/>
      <c r="N43" s="16"/>
    </row>
  </sheetData>
  <sheetProtection password="A4E8" sheet="1" objects="1" scenarios="1"/>
  <mergeCells count="85">
    <mergeCell ref="K5:L9"/>
    <mergeCell ref="Q32:R32"/>
    <mergeCell ref="E12:F12"/>
    <mergeCell ref="H12:I12"/>
    <mergeCell ref="K12:L12"/>
    <mergeCell ref="N12:O12"/>
    <mergeCell ref="Q12:R12"/>
    <mergeCell ref="E26:F26"/>
    <mergeCell ref="H26:I26"/>
    <mergeCell ref="K26:L26"/>
    <mergeCell ref="N26:O26"/>
    <mergeCell ref="Q26:R26"/>
    <mergeCell ref="G12:G20"/>
    <mergeCell ref="P26:P30"/>
    <mergeCell ref="H13:I13"/>
    <mergeCell ref="N13:O13"/>
    <mergeCell ref="G26:G30"/>
    <mergeCell ref="G22:G24"/>
    <mergeCell ref="J32:J36"/>
    <mergeCell ref="M32:M36"/>
    <mergeCell ref="H22:I22"/>
    <mergeCell ref="K22:L22"/>
    <mergeCell ref="P32:P36"/>
    <mergeCell ref="E32:F32"/>
    <mergeCell ref="H32:I32"/>
    <mergeCell ref="K32:L32"/>
    <mergeCell ref="N32:O32"/>
    <mergeCell ref="G32:G36"/>
    <mergeCell ref="E1:G1"/>
    <mergeCell ref="G2:G9"/>
    <mergeCell ref="M2:M9"/>
    <mergeCell ref="J2:J9"/>
    <mergeCell ref="M26:M30"/>
    <mergeCell ref="J26:J30"/>
    <mergeCell ref="J22:J24"/>
    <mergeCell ref="M22:M24"/>
    <mergeCell ref="H1:O1"/>
    <mergeCell ref="E22:F22"/>
    <mergeCell ref="N22:O22"/>
    <mergeCell ref="H2:I2"/>
    <mergeCell ref="K2:L2"/>
    <mergeCell ref="N2:O2"/>
    <mergeCell ref="E2:F2"/>
    <mergeCell ref="E13:F13"/>
    <mergeCell ref="T22:U22"/>
    <mergeCell ref="T26:U26"/>
    <mergeCell ref="P12:P20"/>
    <mergeCell ref="M12:M20"/>
    <mergeCell ref="J12:J20"/>
    <mergeCell ref="P22:P24"/>
    <mergeCell ref="Q22:R22"/>
    <mergeCell ref="K13:L13"/>
    <mergeCell ref="Q13:R13"/>
    <mergeCell ref="Y1:Y37"/>
    <mergeCell ref="V12:V20"/>
    <mergeCell ref="S12:S20"/>
    <mergeCell ref="S22:S24"/>
    <mergeCell ref="V22:V24"/>
    <mergeCell ref="E25:X25"/>
    <mergeCell ref="E31:X31"/>
    <mergeCell ref="V26:V30"/>
    <mergeCell ref="S26:S30"/>
    <mergeCell ref="S32:S36"/>
    <mergeCell ref="T32:U32"/>
    <mergeCell ref="W22:X22"/>
    <mergeCell ref="W26:X26"/>
    <mergeCell ref="W32:X32"/>
    <mergeCell ref="E21:X21"/>
    <mergeCell ref="V32:V36"/>
    <mergeCell ref="J42:N42"/>
    <mergeCell ref="D1:D36"/>
    <mergeCell ref="J40:N40"/>
    <mergeCell ref="J39:N39"/>
    <mergeCell ref="J41:N41"/>
    <mergeCell ref="A37:X37"/>
    <mergeCell ref="N3:O3"/>
    <mergeCell ref="E10:X11"/>
    <mergeCell ref="Q1:X9"/>
    <mergeCell ref="P1:P9"/>
    <mergeCell ref="N7:O8"/>
    <mergeCell ref="A1:C36"/>
    <mergeCell ref="T12:U12"/>
    <mergeCell ref="T13:U13"/>
    <mergeCell ref="W12:X12"/>
    <mergeCell ref="W13:X13"/>
  </mergeCells>
  <phoneticPr fontId="2" type="noConversion"/>
  <hyperlinks>
    <hyperlink ref="J40:M40" r:id="rId1" display="미스, 퍼펙트, 크리티컬 공식"/>
    <hyperlink ref="J41:M41" r:id="rId2" display="더블 데미지 공식"/>
    <hyperlink ref="J42:M42" r:id="rId3" display="정령탄 공식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4:M119"/>
  <sheetViews>
    <sheetView workbookViewId="0">
      <selection activeCell="G17" sqref="G17"/>
    </sheetView>
  </sheetViews>
  <sheetFormatPr defaultRowHeight="16.5"/>
  <cols>
    <col min="3" max="3" width="6.875" customWidth="1"/>
    <col min="4" max="4" width="19.5" customWidth="1"/>
    <col min="5" max="5" width="10.375" customWidth="1"/>
    <col min="14" max="14" width="10.25" customWidth="1"/>
  </cols>
  <sheetData>
    <row r="4" spans="3:11">
      <c r="C4" t="s">
        <v>27</v>
      </c>
    </row>
    <row r="5" spans="3:11">
      <c r="D5" t="s">
        <v>25</v>
      </c>
      <c r="E5" t="s">
        <v>5</v>
      </c>
      <c r="F5" t="s">
        <v>6</v>
      </c>
      <c r="G5" t="s">
        <v>4</v>
      </c>
      <c r="H5" t="s">
        <v>7</v>
      </c>
    </row>
    <row r="6" spans="3:11">
      <c r="D6">
        <v>1000</v>
      </c>
      <c r="E6">
        <f>F6*G6</f>
        <v>0</v>
      </c>
      <c r="F6">
        <f>(결과!$F$7+결과!$F$18+결과!$F$24)/100</f>
        <v>0</v>
      </c>
      <c r="G6">
        <f>(결과!$F$8+결과!$F$19)/100</f>
        <v>0</v>
      </c>
      <c r="H6">
        <f>1-E6-F6-G6</f>
        <v>1</v>
      </c>
    </row>
    <row r="7" spans="3:11">
      <c r="E7">
        <f>F6*G6*D6</f>
        <v>0</v>
      </c>
      <c r="F7">
        <f>D6*F6-E7</f>
        <v>0</v>
      </c>
      <c r="G7">
        <f>D6*G6-E7</f>
        <v>0</v>
      </c>
      <c r="H7">
        <f>D6-E7-F7-G7</f>
        <v>1000</v>
      </c>
    </row>
    <row r="9" spans="3:11">
      <c r="E9" t="s">
        <v>5</v>
      </c>
      <c r="G9" t="s">
        <v>6</v>
      </c>
      <c r="I9" t="s">
        <v>4</v>
      </c>
      <c r="K9" t="s">
        <v>7</v>
      </c>
    </row>
    <row r="10" spans="3:11">
      <c r="D10" t="s">
        <v>31</v>
      </c>
      <c r="E10">
        <f>결과!$F$3+결과!$F$14+결과!$F$23</f>
        <v>0</v>
      </c>
      <c r="G10">
        <f>E10</f>
        <v>0</v>
      </c>
      <c r="I10">
        <f>E10</f>
        <v>0</v>
      </c>
      <c r="K10">
        <f>E10</f>
        <v>0</v>
      </c>
    </row>
    <row r="11" spans="3:11">
      <c r="D11" s="2" t="s">
        <v>9</v>
      </c>
      <c r="E11">
        <f>결과!$F$4+결과!$F$15+결과!$F$27</f>
        <v>1</v>
      </c>
      <c r="G11">
        <f>E11</f>
        <v>1</v>
      </c>
      <c r="I11">
        <f>(E11+1)/2</f>
        <v>1</v>
      </c>
      <c r="K11">
        <f>I11</f>
        <v>1</v>
      </c>
    </row>
    <row r="12" spans="3:11">
      <c r="D12" t="s">
        <v>1</v>
      </c>
      <c r="E12">
        <f>결과!$F$5+결과!$F$16+결과!$F$28</f>
        <v>0</v>
      </c>
      <c r="G12">
        <f>E12</f>
        <v>0</v>
      </c>
      <c r="I12">
        <f>E12</f>
        <v>0</v>
      </c>
      <c r="K12">
        <f>E12</f>
        <v>0</v>
      </c>
    </row>
    <row r="13" spans="3:11">
      <c r="D13" t="s">
        <v>2</v>
      </c>
      <c r="E13">
        <f>결과!$F$6+결과!$F$17+결과!$F$29</f>
        <v>0</v>
      </c>
      <c r="G13">
        <f>E13</f>
        <v>0</v>
      </c>
    </row>
    <row r="14" spans="3:11">
      <c r="D14" t="s">
        <v>3</v>
      </c>
      <c r="E14">
        <f>(결과!$F$9+결과!$F$20+결과!$F$30)/100+1</f>
        <v>1</v>
      </c>
      <c r="G14">
        <f>E14</f>
        <v>1</v>
      </c>
      <c r="I14">
        <f>E14</f>
        <v>1</v>
      </c>
      <c r="K14">
        <f>E14</f>
        <v>1</v>
      </c>
    </row>
    <row r="15" spans="3:11">
      <c r="D15" t="s">
        <v>26</v>
      </c>
      <c r="E15">
        <v>2</v>
      </c>
      <c r="G15">
        <v>1</v>
      </c>
      <c r="I15">
        <v>2</v>
      </c>
      <c r="K15">
        <v>1</v>
      </c>
    </row>
    <row r="17" spans="3:13">
      <c r="D17" t="s">
        <v>14</v>
      </c>
      <c r="E17" s="1">
        <f>(E11+E12)*E15*(E14)+E13+E10</f>
        <v>2</v>
      </c>
      <c r="F17" s="1"/>
      <c r="G17" s="1">
        <f>(G11+G12)*G15*(G14)+G13+G10</f>
        <v>1</v>
      </c>
      <c r="H17" s="1"/>
      <c r="I17" s="1">
        <f>(I11+I12)*I15*(I14)+I13+I10</f>
        <v>2</v>
      </c>
      <c r="J17" s="1"/>
      <c r="K17" s="1">
        <f>(K11+K12)*K15*(K14)+K13+K10</f>
        <v>1</v>
      </c>
      <c r="M17">
        <f>(E17*E7+G17*F7+I17*G7+K17*H7)/D6</f>
        <v>1</v>
      </c>
    </row>
    <row r="21" spans="3:13">
      <c r="C21" t="s">
        <v>62</v>
      </c>
    </row>
    <row r="22" spans="3:13">
      <c r="D22" t="s">
        <v>25</v>
      </c>
      <c r="E22" t="s">
        <v>5</v>
      </c>
      <c r="F22" t="s">
        <v>6</v>
      </c>
      <c r="G22" t="s">
        <v>4</v>
      </c>
      <c r="H22" t="s">
        <v>7</v>
      </c>
    </row>
    <row r="23" spans="3:13">
      <c r="D23">
        <v>1000</v>
      </c>
      <c r="E23">
        <f>F23*G23</f>
        <v>0</v>
      </c>
      <c r="F23">
        <f>(결과!$F$7+결과!$I$18+결과!$I$24)/100</f>
        <v>0</v>
      </c>
      <c r="G23">
        <f>(결과!$F$8+결과!$I$19)/100</f>
        <v>0</v>
      </c>
      <c r="H23">
        <f>1-E23-F23-G23</f>
        <v>1</v>
      </c>
    </row>
    <row r="24" spans="3:13">
      <c r="E24">
        <f>F23*G23*D23</f>
        <v>0</v>
      </c>
      <c r="F24">
        <f>D23*F23-E24</f>
        <v>0</v>
      </c>
      <c r="G24">
        <f>D23*G23-E24</f>
        <v>0</v>
      </c>
      <c r="H24">
        <f>D23-E24-F24-G24</f>
        <v>1000</v>
      </c>
    </row>
    <row r="26" spans="3:13">
      <c r="E26" t="s">
        <v>5</v>
      </c>
      <c r="G26" t="s">
        <v>6</v>
      </c>
      <c r="I26" t="s">
        <v>4</v>
      </c>
      <c r="K26" t="s">
        <v>7</v>
      </c>
    </row>
    <row r="27" spans="3:13">
      <c r="D27" t="s">
        <v>31</v>
      </c>
      <c r="E27">
        <f>결과!$F$3+결과!$I$14+결과!$I$23</f>
        <v>0</v>
      </c>
      <c r="G27">
        <f>E27</f>
        <v>0</v>
      </c>
      <c r="I27">
        <f>E27</f>
        <v>0</v>
      </c>
      <c r="K27">
        <f>E27</f>
        <v>0</v>
      </c>
    </row>
    <row r="28" spans="3:13">
      <c r="D28" s="2" t="s">
        <v>9</v>
      </c>
      <c r="E28">
        <f>결과!$F$4+결과!$I$15+결과!$I$27</f>
        <v>1</v>
      </c>
      <c r="G28">
        <f>E28</f>
        <v>1</v>
      </c>
      <c r="I28">
        <f>(E28+1)/2</f>
        <v>1</v>
      </c>
      <c r="K28">
        <f>I28</f>
        <v>1</v>
      </c>
    </row>
    <row r="29" spans="3:13">
      <c r="D29" t="s">
        <v>1</v>
      </c>
      <c r="E29">
        <f>결과!$F$5+결과!$I$16+결과!$I$28</f>
        <v>0</v>
      </c>
      <c r="G29">
        <f>E29</f>
        <v>0</v>
      </c>
      <c r="I29">
        <f>E29</f>
        <v>0</v>
      </c>
      <c r="K29">
        <f>E29</f>
        <v>0</v>
      </c>
    </row>
    <row r="30" spans="3:13">
      <c r="D30" t="s">
        <v>2</v>
      </c>
      <c r="E30">
        <f>결과!$F$6+결과!$I$17+결과!$I$29</f>
        <v>0</v>
      </c>
      <c r="G30">
        <f>E30</f>
        <v>0</v>
      </c>
    </row>
    <row r="31" spans="3:13">
      <c r="D31" t="s">
        <v>3</v>
      </c>
      <c r="E31">
        <f>(결과!$F$9+결과!$I$20+결과!$I$30)/100+1</f>
        <v>1</v>
      </c>
      <c r="G31">
        <f>E31</f>
        <v>1</v>
      </c>
      <c r="I31">
        <f>E31</f>
        <v>1</v>
      </c>
      <c r="K31">
        <f>E31</f>
        <v>1</v>
      </c>
    </row>
    <row r="32" spans="3:13">
      <c r="D32" t="s">
        <v>26</v>
      </c>
      <c r="E32">
        <v>2</v>
      </c>
      <c r="G32">
        <v>1</v>
      </c>
      <c r="I32">
        <v>2</v>
      </c>
      <c r="K32">
        <v>1</v>
      </c>
    </row>
    <row r="33" spans="3:13">
      <c r="M33">
        <f>(E33*E24+G33*F24+I33*G24+K33*H24)/D23</f>
        <v>0</v>
      </c>
    </row>
    <row r="34" spans="3:13">
      <c r="D34" t="s">
        <v>14</v>
      </c>
      <c r="E34" s="1">
        <f>(E28+E29)*E32*(E31)+E30+E27</f>
        <v>2</v>
      </c>
      <c r="F34" s="1"/>
      <c r="G34" s="1">
        <f>(G28+G29)*G32*(G31)+G30+G27</f>
        <v>1</v>
      </c>
      <c r="H34" s="1"/>
      <c r="I34" s="1">
        <f>(I28+I29)*I32*(I31)+I30+I27</f>
        <v>2</v>
      </c>
      <c r="J34" s="1"/>
      <c r="K34" s="1">
        <f>(K28+K29)*K32*(K31)+K30+K27</f>
        <v>1</v>
      </c>
      <c r="M34">
        <f>(E34*E24+G34*F24+I34*G24+K34*H24)/D23</f>
        <v>1</v>
      </c>
    </row>
    <row r="38" spans="3:13">
      <c r="C38" t="s">
        <v>37</v>
      </c>
    </row>
    <row r="39" spans="3:13">
      <c r="D39" t="s">
        <v>25</v>
      </c>
      <c r="E39" t="s">
        <v>5</v>
      </c>
      <c r="F39" t="s">
        <v>6</v>
      </c>
      <c r="G39" t="s">
        <v>4</v>
      </c>
      <c r="H39" t="s">
        <v>7</v>
      </c>
    </row>
    <row r="40" spans="3:13">
      <c r="D40">
        <v>1000</v>
      </c>
      <c r="E40">
        <f>F40*G40</f>
        <v>0</v>
      </c>
      <c r="F40">
        <f>(결과!$F$7+결과!$L$18+결과!$L$24)/100</f>
        <v>0</v>
      </c>
      <c r="G40">
        <f>(결과!$F$8+결과!$L$19)/100</f>
        <v>0</v>
      </c>
      <c r="H40">
        <f>1-E40-F40-G40</f>
        <v>1</v>
      </c>
    </row>
    <row r="41" spans="3:13">
      <c r="E41">
        <f>F40*G40*D40</f>
        <v>0</v>
      </c>
      <c r="F41">
        <f>D40*F40-E41</f>
        <v>0</v>
      </c>
      <c r="G41">
        <f>D40*G40-E41</f>
        <v>0</v>
      </c>
      <c r="H41">
        <f>D40-E41-F41-G41</f>
        <v>1000</v>
      </c>
    </row>
    <row r="43" spans="3:13">
      <c r="E43" t="s">
        <v>5</v>
      </c>
      <c r="G43" t="s">
        <v>6</v>
      </c>
      <c r="I43" t="s">
        <v>4</v>
      </c>
      <c r="K43" t="s">
        <v>7</v>
      </c>
    </row>
    <row r="44" spans="3:13">
      <c r="D44" t="s">
        <v>31</v>
      </c>
      <c r="E44">
        <f>결과!$F$3+결과!$L$14+결과!$L$23</f>
        <v>0</v>
      </c>
      <c r="G44">
        <f>E44</f>
        <v>0</v>
      </c>
      <c r="I44">
        <f>E44</f>
        <v>0</v>
      </c>
      <c r="K44">
        <f>E44</f>
        <v>0</v>
      </c>
    </row>
    <row r="45" spans="3:13">
      <c r="D45" s="2" t="s">
        <v>9</v>
      </c>
      <c r="E45">
        <f>결과!$F$4+결과!$L$15+결과!$L$27</f>
        <v>1</v>
      </c>
      <c r="G45">
        <f>E45</f>
        <v>1</v>
      </c>
      <c r="I45">
        <f>(E45+1)/2</f>
        <v>1</v>
      </c>
      <c r="K45">
        <f>I45</f>
        <v>1</v>
      </c>
    </row>
    <row r="46" spans="3:13">
      <c r="D46" t="s">
        <v>1</v>
      </c>
      <c r="E46">
        <f>결과!$F$5+결과!$L$16+결과!$L$28</f>
        <v>0</v>
      </c>
      <c r="G46">
        <f>E46</f>
        <v>0</v>
      </c>
      <c r="I46">
        <f>E46</f>
        <v>0</v>
      </c>
      <c r="K46">
        <f>E46</f>
        <v>0</v>
      </c>
    </row>
    <row r="47" spans="3:13">
      <c r="D47" t="s">
        <v>2</v>
      </c>
      <c r="E47">
        <f>결과!$F$6+결과!$L$17+결과!$L$29</f>
        <v>0</v>
      </c>
      <c r="G47">
        <f>E47</f>
        <v>0</v>
      </c>
    </row>
    <row r="48" spans="3:13">
      <c r="D48" t="s">
        <v>3</v>
      </c>
      <c r="E48">
        <f>(결과!$F$9+결과!$L$20+결과!$L$30)/100+1</f>
        <v>1</v>
      </c>
      <c r="G48">
        <f>E48</f>
        <v>1</v>
      </c>
      <c r="I48">
        <f>E48</f>
        <v>1</v>
      </c>
      <c r="K48">
        <f>E48</f>
        <v>1</v>
      </c>
    </row>
    <row r="49" spans="3:13">
      <c r="D49" t="s">
        <v>26</v>
      </c>
      <c r="E49">
        <v>2</v>
      </c>
      <c r="G49">
        <v>1</v>
      </c>
      <c r="I49">
        <v>2</v>
      </c>
      <c r="K49">
        <v>1</v>
      </c>
    </row>
    <row r="50" spans="3:13">
      <c r="M50">
        <f>(E50*E41+G50*F41+I50*G41+K50*H41)/D40</f>
        <v>0</v>
      </c>
    </row>
    <row r="51" spans="3:13">
      <c r="D51" t="s">
        <v>14</v>
      </c>
      <c r="E51" s="1">
        <f>(E45+E46)*E49*(E48)+E47+E44</f>
        <v>2</v>
      </c>
      <c r="F51" s="1"/>
      <c r="G51" s="1">
        <f>(G45+G46)*G49*(G48)+G47+G44</f>
        <v>1</v>
      </c>
      <c r="H51" s="1"/>
      <c r="I51" s="1">
        <f>(I45+I46)*I49*(I48)+I47+I44</f>
        <v>2</v>
      </c>
      <c r="J51" s="1"/>
      <c r="K51" s="1">
        <f>(K45+K46)*K49*(K48)+K47+K44</f>
        <v>1</v>
      </c>
      <c r="M51">
        <f>(E51*E41+G51*F41+I51*G41+K51*H41)/D40</f>
        <v>1</v>
      </c>
    </row>
    <row r="55" spans="3:13">
      <c r="C55" t="s">
        <v>38</v>
      </c>
    </row>
    <row r="56" spans="3:13">
      <c r="D56" t="s">
        <v>25</v>
      </c>
      <c r="E56" t="s">
        <v>5</v>
      </c>
      <c r="F56" t="s">
        <v>6</v>
      </c>
      <c r="G56" t="s">
        <v>4</v>
      </c>
      <c r="H56" t="s">
        <v>7</v>
      </c>
    </row>
    <row r="57" spans="3:13">
      <c r="D57">
        <v>1000</v>
      </c>
      <c r="E57">
        <f>F57*G57</f>
        <v>0</v>
      </c>
      <c r="F57">
        <f>(결과!$F$7+결과!$O$18+결과!$O$24)/100</f>
        <v>0</v>
      </c>
      <c r="G57">
        <f>(결과!$F$8+결과!$O$19)/100</f>
        <v>0</v>
      </c>
      <c r="H57">
        <f>1-E57-F57-G57</f>
        <v>1</v>
      </c>
    </row>
    <row r="58" spans="3:13">
      <c r="E58">
        <f>F57*G57*D57</f>
        <v>0</v>
      </c>
      <c r="F58">
        <f>D57*F57-E58</f>
        <v>0</v>
      </c>
      <c r="G58">
        <f>D57*G57-E58</f>
        <v>0</v>
      </c>
      <c r="H58">
        <f>D57-E58-F58-G58</f>
        <v>1000</v>
      </c>
    </row>
    <row r="60" spans="3:13">
      <c r="E60" t="s">
        <v>5</v>
      </c>
      <c r="G60" t="s">
        <v>6</v>
      </c>
      <c r="I60" t="s">
        <v>4</v>
      </c>
      <c r="K60" t="s">
        <v>7</v>
      </c>
    </row>
    <row r="61" spans="3:13">
      <c r="D61" t="s">
        <v>31</v>
      </c>
      <c r="E61">
        <f>결과!$F$3+결과!$O$14+결과!$O$23</f>
        <v>0</v>
      </c>
      <c r="G61">
        <f>E61</f>
        <v>0</v>
      </c>
      <c r="I61">
        <f>E61</f>
        <v>0</v>
      </c>
      <c r="K61">
        <f>E61</f>
        <v>0</v>
      </c>
    </row>
    <row r="62" spans="3:13">
      <c r="D62" s="2" t="s">
        <v>9</v>
      </c>
      <c r="E62">
        <f>결과!$F$4+결과!$O$15+결과!$O$27</f>
        <v>1</v>
      </c>
      <c r="G62">
        <f>E62</f>
        <v>1</v>
      </c>
      <c r="I62">
        <f>(E62+1)/2</f>
        <v>1</v>
      </c>
      <c r="K62">
        <f>I62</f>
        <v>1</v>
      </c>
    </row>
    <row r="63" spans="3:13">
      <c r="D63" t="s">
        <v>1</v>
      </c>
      <c r="E63">
        <f>결과!$F$5+결과!$O$16+결과!$O$28</f>
        <v>0</v>
      </c>
      <c r="G63">
        <f>E63</f>
        <v>0</v>
      </c>
      <c r="I63">
        <f>E63</f>
        <v>0</v>
      </c>
      <c r="K63">
        <f>E63</f>
        <v>0</v>
      </c>
    </row>
    <row r="64" spans="3:13">
      <c r="D64" t="s">
        <v>2</v>
      </c>
      <c r="E64">
        <f>결과!$F$6+결과!$O$17+결과!$O$29</f>
        <v>0</v>
      </c>
      <c r="G64">
        <f>E64</f>
        <v>0</v>
      </c>
    </row>
    <row r="65" spans="3:13">
      <c r="D65" t="s">
        <v>3</v>
      </c>
      <c r="E65">
        <f>(결과!$F$9+결과!$O$20+결과!$O$30)/100+1</f>
        <v>1</v>
      </c>
      <c r="G65">
        <f>E65</f>
        <v>1</v>
      </c>
      <c r="I65">
        <f>E65</f>
        <v>1</v>
      </c>
      <c r="K65">
        <f>E65</f>
        <v>1</v>
      </c>
    </row>
    <row r="66" spans="3:13">
      <c r="D66" t="s">
        <v>26</v>
      </c>
      <c r="E66">
        <v>2</v>
      </c>
      <c r="G66">
        <v>1</v>
      </c>
      <c r="I66">
        <v>2</v>
      </c>
      <c r="K66">
        <v>1</v>
      </c>
    </row>
    <row r="68" spans="3:13">
      <c r="D68" t="s">
        <v>14</v>
      </c>
      <c r="E68" s="1">
        <f>(E62+E63)*E66*(E65)+E64+E61</f>
        <v>2</v>
      </c>
      <c r="F68" s="1"/>
      <c r="G68" s="1">
        <f>(G62+G63)*G66*(G65)+G64+G61</f>
        <v>1</v>
      </c>
      <c r="H68" s="1"/>
      <c r="I68" s="1">
        <f>(I62+I63)*I66*(I65)+I64+I61</f>
        <v>2</v>
      </c>
      <c r="J68" s="1"/>
      <c r="K68" s="1">
        <f>(K62+K63)*K66*(K65)+K64+K61</f>
        <v>1</v>
      </c>
      <c r="M68">
        <f>(E68*E58+G68*F58+I68*G58+K68*H58)/D57</f>
        <v>1</v>
      </c>
    </row>
    <row r="72" spans="3:13">
      <c r="C72" t="s">
        <v>39</v>
      </c>
      <c r="L72" s="1"/>
    </row>
    <row r="73" spans="3:13">
      <c r="D73" t="s">
        <v>25</v>
      </c>
      <c r="E73" t="s">
        <v>5</v>
      </c>
      <c r="F73" t="s">
        <v>6</v>
      </c>
      <c r="G73" t="s">
        <v>4</v>
      </c>
      <c r="H73" t="s">
        <v>7</v>
      </c>
    </row>
    <row r="74" spans="3:13">
      <c r="D74">
        <v>1000</v>
      </c>
      <c r="E74">
        <f>F74*G74</f>
        <v>0</v>
      </c>
      <c r="F74">
        <f>(결과!$F$7+결과!$R$18+결과!$R$24)/100</f>
        <v>0</v>
      </c>
      <c r="G74">
        <f>(결과!$F$8+결과!$R$19)/100</f>
        <v>0</v>
      </c>
      <c r="H74">
        <f>1-E74-F74-G74</f>
        <v>1</v>
      </c>
    </row>
    <row r="75" spans="3:13">
      <c r="E75">
        <f>F74*G74*D74</f>
        <v>0</v>
      </c>
      <c r="F75">
        <f>D74*F74-E75</f>
        <v>0</v>
      </c>
      <c r="G75">
        <f>D74*G74-E75</f>
        <v>0</v>
      </c>
      <c r="H75">
        <f>D74-E75-F75-G75</f>
        <v>1000</v>
      </c>
    </row>
    <row r="77" spans="3:13">
      <c r="E77" t="s">
        <v>5</v>
      </c>
      <c r="G77" t="s">
        <v>6</v>
      </c>
      <c r="I77" t="s">
        <v>4</v>
      </c>
      <c r="K77" t="s">
        <v>7</v>
      </c>
    </row>
    <row r="78" spans="3:13">
      <c r="D78" t="s">
        <v>31</v>
      </c>
      <c r="E78">
        <f>결과!$F$3+결과!$R$14+결과!$R$23</f>
        <v>0</v>
      </c>
      <c r="G78">
        <f>E78</f>
        <v>0</v>
      </c>
      <c r="I78">
        <f>E78</f>
        <v>0</v>
      </c>
      <c r="K78">
        <f>E78</f>
        <v>0</v>
      </c>
    </row>
    <row r="79" spans="3:13">
      <c r="D79" s="2" t="s">
        <v>9</v>
      </c>
      <c r="E79">
        <f>결과!$F$4+결과!$R$15+결과!$R$27</f>
        <v>1</v>
      </c>
      <c r="G79">
        <f>E79</f>
        <v>1</v>
      </c>
      <c r="I79">
        <f>(E79+1)/2</f>
        <v>1</v>
      </c>
      <c r="K79">
        <f>I79</f>
        <v>1</v>
      </c>
    </row>
    <row r="80" spans="3:13">
      <c r="D80" t="s">
        <v>1</v>
      </c>
      <c r="E80">
        <f>결과!$F$5+결과!$R$16+결과!$R$28</f>
        <v>0</v>
      </c>
      <c r="G80">
        <f>E80</f>
        <v>0</v>
      </c>
      <c r="I80">
        <f>E80</f>
        <v>0</v>
      </c>
      <c r="K80">
        <f>E80</f>
        <v>0</v>
      </c>
    </row>
    <row r="81" spans="3:13">
      <c r="D81" t="s">
        <v>2</v>
      </c>
      <c r="E81">
        <f>결과!$F$6+결과!$R$17+결과!$R$29</f>
        <v>0</v>
      </c>
      <c r="G81">
        <f>E81</f>
        <v>0</v>
      </c>
    </row>
    <row r="82" spans="3:13">
      <c r="D82" t="s">
        <v>3</v>
      </c>
      <c r="E82">
        <f>(결과!$F$9+결과!$R$20+결과!$R$30)/100+1</f>
        <v>1</v>
      </c>
      <c r="G82">
        <f>E82</f>
        <v>1</v>
      </c>
      <c r="I82">
        <f>E82</f>
        <v>1</v>
      </c>
      <c r="K82">
        <f>E82</f>
        <v>1</v>
      </c>
    </row>
    <row r="83" spans="3:13">
      <c r="D83" t="s">
        <v>26</v>
      </c>
      <c r="E83">
        <v>2</v>
      </c>
      <c r="G83">
        <v>1</v>
      </c>
      <c r="I83">
        <v>2</v>
      </c>
      <c r="K83">
        <v>1</v>
      </c>
    </row>
    <row r="85" spans="3:13">
      <c r="D85" t="s">
        <v>14</v>
      </c>
      <c r="E85" s="1">
        <f>(E79+E80)*E83*(E82)+E81+E78</f>
        <v>2</v>
      </c>
      <c r="F85" s="1"/>
      <c r="G85" s="1">
        <f>(G79+G80)*G83*(G82)+G81+G78</f>
        <v>1</v>
      </c>
      <c r="H85" s="1"/>
      <c r="I85" s="1">
        <f>(I79+I80)*I83*(I82)+I81+I78</f>
        <v>2</v>
      </c>
      <c r="J85" s="1"/>
      <c r="K85" s="1">
        <f>(K79+K80)*K83*(K82)+K81+K78</f>
        <v>1</v>
      </c>
      <c r="M85">
        <f>(E85*E75+G85*F75+I85*G75+K85*H75)/D74</f>
        <v>1</v>
      </c>
    </row>
    <row r="88" spans="3:13">
      <c r="D88" s="2"/>
    </row>
    <row r="89" spans="3:13">
      <c r="C89" t="s">
        <v>58</v>
      </c>
    </row>
    <row r="90" spans="3:13">
      <c r="D90" t="s">
        <v>25</v>
      </c>
      <c r="E90" t="s">
        <v>5</v>
      </c>
      <c r="F90" t="s">
        <v>6</v>
      </c>
      <c r="G90" t="s">
        <v>4</v>
      </c>
      <c r="H90" t="s">
        <v>7</v>
      </c>
    </row>
    <row r="91" spans="3:13">
      <c r="D91">
        <v>1000</v>
      </c>
      <c r="E91">
        <f>F91*G91</f>
        <v>0</v>
      </c>
      <c r="F91">
        <f>(결과!$F$7+결과!$U$18+결과!$U$24)/100</f>
        <v>0</v>
      </c>
      <c r="G91">
        <f>(결과!$F$8+결과!$U$19)/100</f>
        <v>0</v>
      </c>
      <c r="H91">
        <f>1-E91-F91-G91</f>
        <v>1</v>
      </c>
    </row>
    <row r="92" spans="3:13">
      <c r="E92">
        <f>F91*G91*D91</f>
        <v>0</v>
      </c>
      <c r="F92">
        <f>D91*F91-E92</f>
        <v>0</v>
      </c>
      <c r="G92">
        <f>D91*G91-E92</f>
        <v>0</v>
      </c>
      <c r="H92">
        <f>D91-E92-F92-G92</f>
        <v>1000</v>
      </c>
    </row>
    <row r="94" spans="3:13">
      <c r="E94" t="s">
        <v>5</v>
      </c>
      <c r="G94" t="s">
        <v>6</v>
      </c>
      <c r="I94" t="s">
        <v>4</v>
      </c>
      <c r="K94" t="s">
        <v>7</v>
      </c>
      <c r="L94" s="1"/>
    </row>
    <row r="95" spans="3:13">
      <c r="D95" t="s">
        <v>31</v>
      </c>
      <c r="E95">
        <f>결과!$F$3+결과!$U$14+결과!$U$23</f>
        <v>0</v>
      </c>
      <c r="G95">
        <f>E95</f>
        <v>0</v>
      </c>
      <c r="I95">
        <f>E95</f>
        <v>0</v>
      </c>
      <c r="K95">
        <f>E95</f>
        <v>0</v>
      </c>
    </row>
    <row r="96" spans="3:13">
      <c r="D96" s="2" t="s">
        <v>9</v>
      </c>
      <c r="E96">
        <f>결과!$F$4+결과!$U$15+결과!$U$27</f>
        <v>1</v>
      </c>
      <c r="G96">
        <f>E96</f>
        <v>1</v>
      </c>
      <c r="I96">
        <f>(E96+1)/2</f>
        <v>1</v>
      </c>
      <c r="K96">
        <f>I96</f>
        <v>1</v>
      </c>
    </row>
    <row r="97" spans="3:13">
      <c r="D97" t="s">
        <v>1</v>
      </c>
      <c r="E97">
        <f>결과!$F$5+결과!$U$16+결과!$U$28</f>
        <v>0</v>
      </c>
      <c r="G97">
        <f>E97</f>
        <v>0</v>
      </c>
      <c r="I97">
        <f>E97</f>
        <v>0</v>
      </c>
      <c r="K97">
        <f>E97</f>
        <v>0</v>
      </c>
    </row>
    <row r="98" spans="3:13">
      <c r="D98" t="s">
        <v>2</v>
      </c>
      <c r="E98">
        <f>결과!$F$6+결과!$U$17+결과!$U$29</f>
        <v>0</v>
      </c>
      <c r="G98">
        <f>E98</f>
        <v>0</v>
      </c>
    </row>
    <row r="99" spans="3:13">
      <c r="D99" t="s">
        <v>3</v>
      </c>
      <c r="E99">
        <f>(결과!$F$9+결과!$U$20+결과!$U$30)/100+1</f>
        <v>1</v>
      </c>
      <c r="G99">
        <f>E99</f>
        <v>1</v>
      </c>
      <c r="I99">
        <f>E99</f>
        <v>1</v>
      </c>
      <c r="K99">
        <f>E99</f>
        <v>1</v>
      </c>
    </row>
    <row r="100" spans="3:13">
      <c r="D100" t="s">
        <v>26</v>
      </c>
      <c r="E100">
        <v>2</v>
      </c>
      <c r="G100">
        <v>1</v>
      </c>
      <c r="I100">
        <v>2</v>
      </c>
      <c r="K100">
        <v>1</v>
      </c>
    </row>
    <row r="102" spans="3:13">
      <c r="D102" t="s">
        <v>14</v>
      </c>
      <c r="E102" s="1">
        <f>(E96+E97)*E100*(E99)+E98+E95</f>
        <v>2</v>
      </c>
      <c r="F102" s="1"/>
      <c r="G102" s="1">
        <f>(G96+G97)*G100*(G99)+G98+G95</f>
        <v>1</v>
      </c>
      <c r="H102" s="1"/>
      <c r="I102" s="1">
        <f>(I96+I97)*I100*(I99)+I98+I95</f>
        <v>2</v>
      </c>
      <c r="J102" s="1"/>
      <c r="K102" s="1">
        <f>(K96+K97)*K100*(K99)+K98+K95</f>
        <v>1</v>
      </c>
      <c r="M102">
        <f>(E102*E92+G102*F92+I102*G92+K102*H92)/D91</f>
        <v>1</v>
      </c>
    </row>
    <row r="106" spans="3:13">
      <c r="C106" t="s">
        <v>63</v>
      </c>
    </row>
    <row r="107" spans="3:13">
      <c r="D107" t="s">
        <v>25</v>
      </c>
      <c r="E107" t="s">
        <v>5</v>
      </c>
      <c r="F107" t="s">
        <v>6</v>
      </c>
      <c r="G107" t="s">
        <v>4</v>
      </c>
      <c r="H107" t="s">
        <v>7</v>
      </c>
    </row>
    <row r="108" spans="3:13">
      <c r="D108">
        <v>1000</v>
      </c>
      <c r="E108">
        <f>F108*G108</f>
        <v>0</v>
      </c>
      <c r="F108">
        <f>(결과!$F$7+결과!$X$18+결과!$X$24)/100</f>
        <v>0</v>
      </c>
      <c r="G108">
        <f>(결과!$F$8+결과!$X$19)/100</f>
        <v>0</v>
      </c>
      <c r="H108">
        <f>1-E108-F108-G108</f>
        <v>1</v>
      </c>
    </row>
    <row r="109" spans="3:13">
      <c r="E109">
        <f>F108*G108*D108</f>
        <v>0</v>
      </c>
      <c r="F109">
        <f>D108*F108-E109</f>
        <v>0</v>
      </c>
      <c r="G109">
        <f>D108*G108-E109</f>
        <v>0</v>
      </c>
      <c r="H109">
        <f>D108-E109-F109-G109</f>
        <v>1000</v>
      </c>
    </row>
    <row r="111" spans="3:13">
      <c r="E111" t="s">
        <v>5</v>
      </c>
      <c r="G111" t="s">
        <v>6</v>
      </c>
      <c r="I111" t="s">
        <v>4</v>
      </c>
      <c r="K111" t="s">
        <v>7</v>
      </c>
      <c r="L111" s="1"/>
    </row>
    <row r="112" spans="3:13">
      <c r="D112" t="s">
        <v>31</v>
      </c>
      <c r="E112">
        <f>결과!$F$3+결과!$X$14+결과!$X$23</f>
        <v>0</v>
      </c>
      <c r="G112">
        <f>E112</f>
        <v>0</v>
      </c>
      <c r="I112">
        <f>E112</f>
        <v>0</v>
      </c>
      <c r="K112">
        <f>E112</f>
        <v>0</v>
      </c>
    </row>
    <row r="113" spans="4:13">
      <c r="D113" s="2" t="s">
        <v>9</v>
      </c>
      <c r="E113">
        <f>결과!$F$4+결과!$X$15+결과!$X$27</f>
        <v>1</v>
      </c>
      <c r="G113">
        <f>E113</f>
        <v>1</v>
      </c>
      <c r="I113">
        <f>(E113+1)/2</f>
        <v>1</v>
      </c>
      <c r="K113">
        <f>I113</f>
        <v>1</v>
      </c>
    </row>
    <row r="114" spans="4:13">
      <c r="D114" t="s">
        <v>1</v>
      </c>
      <c r="E114">
        <f>결과!$F$5+결과!$X$16+결과!$X$28</f>
        <v>0</v>
      </c>
      <c r="G114">
        <f>E114</f>
        <v>0</v>
      </c>
      <c r="I114">
        <f>E114</f>
        <v>0</v>
      </c>
      <c r="K114">
        <f>E114</f>
        <v>0</v>
      </c>
    </row>
    <row r="115" spans="4:13">
      <c r="D115" t="s">
        <v>2</v>
      </c>
      <c r="E115">
        <f>결과!$F$6+결과!$X$17+결과!$X$29</f>
        <v>0</v>
      </c>
      <c r="G115">
        <f>E115</f>
        <v>0</v>
      </c>
    </row>
    <row r="116" spans="4:13">
      <c r="D116" t="s">
        <v>3</v>
      </c>
      <c r="E116">
        <f>(결과!$F$9+결과!$X$20+결과!$X$30)/100+1</f>
        <v>1</v>
      </c>
      <c r="G116">
        <f>E116</f>
        <v>1</v>
      </c>
      <c r="I116">
        <f>E116</f>
        <v>1</v>
      </c>
      <c r="K116">
        <f>E116</f>
        <v>1</v>
      </c>
    </row>
    <row r="117" spans="4:13">
      <c r="D117" t="s">
        <v>26</v>
      </c>
      <c r="E117">
        <v>2</v>
      </c>
      <c r="G117">
        <v>1</v>
      </c>
      <c r="I117">
        <v>2</v>
      </c>
      <c r="K117">
        <v>1</v>
      </c>
    </row>
    <row r="119" spans="4:13">
      <c r="D119" t="s">
        <v>14</v>
      </c>
      <c r="E119" s="1">
        <f>(E113+E114)*E117*(E116)+E115+E112</f>
        <v>2</v>
      </c>
      <c r="F119" s="1"/>
      <c r="G119" s="1">
        <f>(G113+G114)*G117*(G116)+G115+G112</f>
        <v>1</v>
      </c>
      <c r="H119" s="1"/>
      <c r="I119" s="1">
        <f>(I113+I114)*I117*(I116)+I115+I112</f>
        <v>2</v>
      </c>
      <c r="J119" s="1"/>
      <c r="K119" s="1">
        <f>(K113+K114)*K117*(K116)+K115+K112</f>
        <v>1</v>
      </c>
      <c r="M119">
        <f>(E119*E109+G119*F109+I119*G109+K119*H109)/D108</f>
        <v>1</v>
      </c>
    </row>
  </sheetData>
  <sheetProtection password="A428"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5"/>
  <sheetViews>
    <sheetView workbookViewId="0">
      <selection activeCell="D7" sqref="D6:K13"/>
    </sheetView>
  </sheetViews>
  <sheetFormatPr defaultRowHeight="16.5"/>
  <sheetData>
    <row r="4" spans="2:14">
      <c r="B4" s="1" t="s">
        <v>12</v>
      </c>
      <c r="D4" s="1" t="s">
        <v>80</v>
      </c>
      <c r="H4" s="1" t="s">
        <v>77</v>
      </c>
      <c r="I4" s="1"/>
      <c r="J4" s="1" t="s">
        <v>78</v>
      </c>
      <c r="L4" s="1" t="s">
        <v>79</v>
      </c>
    </row>
    <row r="6" spans="2:14">
      <c r="D6" s="34" t="s">
        <v>24</v>
      </c>
      <c r="E6" s="35"/>
      <c r="F6" s="50"/>
      <c r="G6" s="34" t="s">
        <v>29</v>
      </c>
      <c r="H6" s="35"/>
      <c r="I6" s="53"/>
      <c r="J6" s="34" t="s">
        <v>30</v>
      </c>
      <c r="K6" s="35"/>
      <c r="M6" t="s">
        <v>41</v>
      </c>
    </row>
    <row r="7" spans="2:14">
      <c r="D7" s="3" t="s">
        <v>31</v>
      </c>
      <c r="E7" s="11">
        <v>53</v>
      </c>
      <c r="F7" s="51"/>
      <c r="G7" s="3" t="s">
        <v>56</v>
      </c>
      <c r="H7" s="12">
        <v>2</v>
      </c>
      <c r="I7" s="38"/>
      <c r="J7" s="55"/>
      <c r="K7" s="56"/>
      <c r="M7" t="s">
        <v>15</v>
      </c>
      <c r="N7">
        <v>76</v>
      </c>
    </row>
    <row r="8" spans="2:14">
      <c r="D8" s="4" t="s">
        <v>0</v>
      </c>
      <c r="E8" s="12">
        <v>21</v>
      </c>
      <c r="F8" s="51"/>
      <c r="G8" s="4" t="s">
        <v>11</v>
      </c>
      <c r="H8" s="12">
        <v>0</v>
      </c>
      <c r="I8" s="38"/>
      <c r="J8" s="3" t="s">
        <v>0</v>
      </c>
      <c r="K8" s="11">
        <v>3</v>
      </c>
      <c r="M8" t="s">
        <v>67</v>
      </c>
      <c r="N8">
        <v>137</v>
      </c>
    </row>
    <row r="9" spans="2:14">
      <c r="D9" s="4" t="s">
        <v>1</v>
      </c>
      <c r="E9" s="12">
        <v>8</v>
      </c>
      <c r="F9" s="51"/>
      <c r="G9" s="57" t="s">
        <v>57</v>
      </c>
      <c r="H9" s="58"/>
      <c r="I9" s="38"/>
      <c r="J9" s="4" t="s">
        <v>59</v>
      </c>
      <c r="K9" s="12">
        <v>0</v>
      </c>
      <c r="M9" t="s">
        <v>16</v>
      </c>
      <c r="N9">
        <v>184</v>
      </c>
    </row>
    <row r="10" spans="2:14">
      <c r="D10" s="4" t="s">
        <v>2</v>
      </c>
      <c r="E10" s="12">
        <v>23</v>
      </c>
      <c r="F10" s="51"/>
      <c r="G10" s="59"/>
      <c r="H10" s="60"/>
      <c r="I10" s="38"/>
      <c r="J10" s="4" t="s">
        <v>2</v>
      </c>
      <c r="K10" s="12">
        <v>3</v>
      </c>
      <c r="M10" t="s">
        <v>17</v>
      </c>
      <c r="N10">
        <v>114.9</v>
      </c>
    </row>
    <row r="11" spans="2:14">
      <c r="D11" s="4" t="s">
        <v>11</v>
      </c>
      <c r="E11" s="12">
        <v>32</v>
      </c>
      <c r="F11" s="51"/>
      <c r="G11" s="59"/>
      <c r="H11" s="60"/>
      <c r="I11" s="38"/>
      <c r="J11" s="30"/>
      <c r="K11" s="40"/>
    </row>
    <row r="12" spans="2:14">
      <c r="D12" s="4" t="s">
        <v>4</v>
      </c>
      <c r="E12" s="12">
        <v>21</v>
      </c>
      <c r="F12" s="51"/>
      <c r="G12" s="59"/>
      <c r="H12" s="60"/>
      <c r="I12" s="38"/>
      <c r="J12" s="30"/>
      <c r="K12" s="40"/>
    </row>
    <row r="13" spans="2:14">
      <c r="D13" s="5" t="s">
        <v>3</v>
      </c>
      <c r="E13" s="13">
        <v>9</v>
      </c>
      <c r="F13" s="52"/>
      <c r="G13" s="61"/>
      <c r="H13" s="62"/>
      <c r="I13" s="54"/>
      <c r="J13" s="5" t="s">
        <v>3</v>
      </c>
      <c r="K13" s="13">
        <v>15</v>
      </c>
    </row>
    <row r="15" spans="2:14">
      <c r="B15" s="1" t="s">
        <v>13</v>
      </c>
      <c r="D15" s="1" t="s">
        <v>80</v>
      </c>
      <c r="F15" s="1" t="s">
        <v>73</v>
      </c>
      <c r="G15" s="1"/>
      <c r="H15" s="1" t="s">
        <v>74</v>
      </c>
      <c r="I15" s="1"/>
      <c r="J15" s="1" t="s">
        <v>75</v>
      </c>
      <c r="K15" s="1"/>
      <c r="L15" s="1" t="s">
        <v>76</v>
      </c>
    </row>
    <row r="17" spans="2:14">
      <c r="D17" s="34" t="s">
        <v>24</v>
      </c>
      <c r="E17" s="35"/>
      <c r="F17" s="50"/>
      <c r="G17" s="34" t="s">
        <v>29</v>
      </c>
      <c r="H17" s="35"/>
      <c r="I17" s="53"/>
      <c r="J17" s="34" t="s">
        <v>30</v>
      </c>
      <c r="K17" s="35"/>
      <c r="M17" t="s">
        <v>41</v>
      </c>
    </row>
    <row r="18" spans="2:14">
      <c r="D18" s="3" t="s">
        <v>31</v>
      </c>
      <c r="E18" s="11">
        <v>85</v>
      </c>
      <c r="F18" s="51"/>
      <c r="G18" s="3" t="s">
        <v>56</v>
      </c>
      <c r="H18" s="12">
        <v>10</v>
      </c>
      <c r="I18" s="38"/>
      <c r="J18" s="55"/>
      <c r="K18" s="56"/>
      <c r="M18" t="s">
        <v>15</v>
      </c>
      <c r="N18">
        <v>112</v>
      </c>
    </row>
    <row r="19" spans="2:14">
      <c r="D19" s="4" t="s">
        <v>0</v>
      </c>
      <c r="E19" s="12">
        <v>31</v>
      </c>
      <c r="F19" s="51"/>
      <c r="G19" s="4" t="s">
        <v>11</v>
      </c>
      <c r="H19" s="12">
        <v>0</v>
      </c>
      <c r="I19" s="38"/>
      <c r="J19" s="3" t="s">
        <v>0</v>
      </c>
      <c r="K19" s="11">
        <v>5</v>
      </c>
      <c r="M19" t="s">
        <v>67</v>
      </c>
      <c r="N19">
        <v>211</v>
      </c>
    </row>
    <row r="20" spans="2:14">
      <c r="D20" s="4" t="s">
        <v>1</v>
      </c>
      <c r="E20" s="12">
        <v>9</v>
      </c>
      <c r="F20" s="51"/>
      <c r="G20" s="57" t="s">
        <v>57</v>
      </c>
      <c r="H20" s="58"/>
      <c r="I20" s="38"/>
      <c r="J20" s="4" t="s">
        <v>59</v>
      </c>
      <c r="K20" s="12">
        <v>1</v>
      </c>
      <c r="M20" t="s">
        <v>16</v>
      </c>
      <c r="N20">
        <v>285</v>
      </c>
    </row>
    <row r="21" spans="2:14">
      <c r="D21" s="4" t="s">
        <v>2</v>
      </c>
      <c r="E21" s="12">
        <v>38</v>
      </c>
      <c r="F21" s="51"/>
      <c r="G21" s="59"/>
      <c r="H21" s="60"/>
      <c r="I21" s="38"/>
      <c r="J21" s="4" t="s">
        <v>2</v>
      </c>
      <c r="K21" s="12">
        <v>5</v>
      </c>
      <c r="M21" t="s">
        <v>17</v>
      </c>
      <c r="N21">
        <v>191.3</v>
      </c>
    </row>
    <row r="22" spans="2:14">
      <c r="D22" s="4" t="s">
        <v>11</v>
      </c>
      <c r="E22" s="12">
        <v>50</v>
      </c>
      <c r="F22" s="51"/>
      <c r="G22" s="59"/>
      <c r="H22" s="60"/>
      <c r="I22" s="38"/>
      <c r="J22" s="30"/>
      <c r="K22" s="40"/>
    </row>
    <row r="23" spans="2:14">
      <c r="D23" s="4" t="s">
        <v>4</v>
      </c>
      <c r="E23" s="12">
        <v>35</v>
      </c>
      <c r="F23" s="51"/>
      <c r="G23" s="59"/>
      <c r="H23" s="60"/>
      <c r="I23" s="38"/>
      <c r="J23" s="30"/>
      <c r="K23" s="40"/>
    </row>
    <row r="24" spans="2:14">
      <c r="D24" s="5" t="s">
        <v>3</v>
      </c>
      <c r="E24" s="13">
        <v>35</v>
      </c>
      <c r="F24" s="52"/>
      <c r="G24" s="61"/>
      <c r="H24" s="62"/>
      <c r="I24" s="54"/>
      <c r="J24" s="5" t="s">
        <v>3</v>
      </c>
      <c r="K24" s="13">
        <v>25</v>
      </c>
    </row>
    <row r="26" spans="2:14">
      <c r="B26" s="1" t="s">
        <v>81</v>
      </c>
      <c r="D26" s="1"/>
    </row>
    <row r="28" spans="2:14">
      <c r="D28" s="34"/>
      <c r="E28" s="35"/>
      <c r="F28" s="50"/>
      <c r="G28" s="34"/>
      <c r="H28" s="35"/>
      <c r="I28" s="53"/>
      <c r="J28" s="34"/>
      <c r="K28" s="35"/>
    </row>
    <row r="29" spans="2:14">
      <c r="D29" s="3"/>
      <c r="E29" s="11"/>
      <c r="F29" s="51"/>
      <c r="G29" s="3"/>
      <c r="H29" s="12"/>
      <c r="I29" s="38"/>
      <c r="J29" s="55"/>
      <c r="K29" s="56"/>
    </row>
    <row r="30" spans="2:14">
      <c r="D30" s="4"/>
      <c r="E30" s="12"/>
      <c r="F30" s="51"/>
      <c r="G30" s="4"/>
      <c r="H30" s="12"/>
      <c r="I30" s="38"/>
      <c r="J30" s="3"/>
      <c r="K30" s="11"/>
    </row>
    <row r="31" spans="2:14">
      <c r="D31" s="4"/>
      <c r="E31" s="12"/>
      <c r="F31" s="51"/>
      <c r="G31" s="57"/>
      <c r="H31" s="58"/>
      <c r="I31" s="38"/>
      <c r="J31" s="4"/>
      <c r="K31" s="12"/>
    </row>
    <row r="32" spans="2:14">
      <c r="D32" s="4"/>
      <c r="E32" s="12"/>
      <c r="F32" s="51"/>
      <c r="G32" s="59"/>
      <c r="H32" s="60"/>
      <c r="I32" s="38"/>
      <c r="J32" s="4"/>
      <c r="K32" s="12"/>
    </row>
    <row r="33" spans="4:11">
      <c r="D33" s="4"/>
      <c r="E33" s="12"/>
      <c r="F33" s="51"/>
      <c r="G33" s="59"/>
      <c r="H33" s="60"/>
      <c r="I33" s="38"/>
      <c r="J33" s="30"/>
      <c r="K33" s="40"/>
    </row>
    <row r="34" spans="4:11">
      <c r="D34" s="4"/>
      <c r="E34" s="12"/>
      <c r="F34" s="51"/>
      <c r="G34" s="59"/>
      <c r="H34" s="60"/>
      <c r="I34" s="38"/>
      <c r="J34" s="30"/>
      <c r="K34" s="40"/>
    </row>
    <row r="35" spans="4:11">
      <c r="D35" s="5"/>
      <c r="E35" s="13"/>
      <c r="F35" s="52"/>
      <c r="G35" s="61"/>
      <c r="H35" s="62"/>
      <c r="I35" s="54"/>
      <c r="J35" s="5"/>
      <c r="K35" s="13"/>
    </row>
  </sheetData>
  <mergeCells count="24">
    <mergeCell ref="D17:E17"/>
    <mergeCell ref="F17:F24"/>
    <mergeCell ref="G17:H17"/>
    <mergeCell ref="I17:I24"/>
    <mergeCell ref="J17:K17"/>
    <mergeCell ref="J18:K18"/>
    <mergeCell ref="G20:H24"/>
    <mergeCell ref="J22:K23"/>
    <mergeCell ref="D6:E6"/>
    <mergeCell ref="F6:F13"/>
    <mergeCell ref="G6:H6"/>
    <mergeCell ref="I6:I13"/>
    <mergeCell ref="J6:K6"/>
    <mergeCell ref="J7:K7"/>
    <mergeCell ref="G9:H13"/>
    <mergeCell ref="J11:K12"/>
    <mergeCell ref="D28:E28"/>
    <mergeCell ref="F28:F35"/>
    <mergeCell ref="G28:H28"/>
    <mergeCell ref="I28:I35"/>
    <mergeCell ref="J28:K28"/>
    <mergeCell ref="J29:K29"/>
    <mergeCell ref="G31:H35"/>
    <mergeCell ref="J33:K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결과</vt:lpstr>
      <vt:lpstr>치명,더블,미발동</vt:lpstr>
      <vt:lpstr>프리셋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</dc:creator>
  <cp:lastModifiedBy>park</cp:lastModifiedBy>
  <dcterms:created xsi:type="dcterms:W3CDTF">2020-01-09T22:06:11Z</dcterms:created>
  <dcterms:modified xsi:type="dcterms:W3CDTF">2020-01-21T07:11:38Z</dcterms:modified>
</cp:coreProperties>
</file>