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IN\Desktop\"/>
    </mc:Choice>
  </mc:AlternateContent>
  <xr:revisionPtr revIDLastSave="0" documentId="13_ncr:1_{8AEB54BE-E4E3-42D7-AAE7-5ABB83CE83A6}" xr6:coauthVersionLast="45" xr6:coauthVersionMax="45" xr10:uidLastSave="{00000000-0000-0000-0000-000000000000}"/>
  <bookViews>
    <workbookView xWindow="-120" yWindow="-120" windowWidth="28065" windowHeight="16440" activeTab="2" xr2:uid="{13B913F3-F67D-4008-BD80-8AB8DECBD682}"/>
  </bookViews>
  <sheets>
    <sheet name="추옵계산" sheetId="1" r:id="rId1"/>
    <sheet name="무기추옵" sheetId="4" r:id="rId2"/>
    <sheet name="추옵추리" sheetId="3" r:id="rId3"/>
  </sheets>
  <definedNames>
    <definedName name="solver_adj" localSheetId="2" hidden="1">추옵추리!$K$26:$K$35</definedName>
    <definedName name="solver_cvg" localSheetId="2" hidden="1">0.0001</definedName>
    <definedName name="solver_drv" localSheetId="2" hidden="1">2</definedName>
    <definedName name="solver_eng" localSheetId="2" hidden="1">3</definedName>
    <definedName name="solver_est" localSheetId="2" hidden="1">1</definedName>
    <definedName name="solver_itr" localSheetId="2" hidden="1">2147483647</definedName>
    <definedName name="solver_lhs0" localSheetId="2" hidden="1">추옵추리!$K$26:$K$35</definedName>
    <definedName name="solver_lhs1" localSheetId="2" hidden="1">추옵추리!$I$27</definedName>
    <definedName name="solver_lhs2" localSheetId="2" hidden="1">추옵추리!$I$26</definedName>
    <definedName name="solver_lhs3" localSheetId="2" hidden="1">추옵추리!$I$28</definedName>
    <definedName name="solver_lhs4" localSheetId="2" hidden="1">추옵추리!$I$29</definedName>
    <definedName name="solver_lhs5" localSheetId="2" hidden="1">추옵추리!$I$30</definedName>
    <definedName name="solver_lhs6" localSheetId="2" hidden="1">추옵추리!$K$26:$K$35</definedName>
    <definedName name="solver_lhs7" localSheetId="2" hidden="1">추옵추리!$K$26:$K$35</definedName>
    <definedName name="solver_lhs8" localSheetId="2" hidden="1">추옵추리!$K$32</definedName>
    <definedName name="solver_lin" localSheetId="2" hidden="1">2</definedName>
    <definedName name="solver_mip" localSheetId="2" hidden="1">2147483647</definedName>
    <definedName name="solver_mni" localSheetId="2" hidden="1">30</definedName>
    <definedName name="solver_mrt" localSheetId="2" hidden="1">0.075</definedName>
    <definedName name="solver_msl" localSheetId="2" hidden="1">2</definedName>
    <definedName name="solver_neg" localSheetId="2" hidden="1">1</definedName>
    <definedName name="solver_nod" localSheetId="2" hidden="1">2147483647</definedName>
    <definedName name="solver_num" localSheetId="2" hidden="1">7</definedName>
    <definedName name="solver_nwt" localSheetId="2" hidden="1">1</definedName>
    <definedName name="solver_pre" localSheetId="2" hidden="1">0.000001</definedName>
    <definedName name="solver_rbv" localSheetId="2" hidden="1">2</definedName>
    <definedName name="solver_rel0" localSheetId="2" hidden="1">4</definedName>
    <definedName name="solver_rel1" localSheetId="2" hidden="1">2</definedName>
    <definedName name="solver_rel2" localSheetId="2" hidden="1">2</definedName>
    <definedName name="solver_rel3" localSheetId="2" hidden="1">2</definedName>
    <definedName name="solver_rel4" localSheetId="2" hidden="1">2</definedName>
    <definedName name="solver_rel5" localSheetId="2" hidden="1">1</definedName>
    <definedName name="solver_rel6" localSheetId="2" hidden="1">1</definedName>
    <definedName name="solver_rel7" localSheetId="2" hidden="1">4</definedName>
    <definedName name="solver_rel8" localSheetId="2" hidden="1">3</definedName>
    <definedName name="solver_rhs0" localSheetId="2" hidden="1">정수</definedName>
    <definedName name="solver_rhs1" localSheetId="2" hidden="1">추옵추리!$I$16</definedName>
    <definedName name="solver_rhs2" localSheetId="2" hidden="1">추옵추리!$I$15</definedName>
    <definedName name="solver_rhs3" localSheetId="2" hidden="1">추옵추리!$I$17</definedName>
    <definedName name="solver_rhs4" localSheetId="2" hidden="1">추옵추리!$I$18</definedName>
    <definedName name="solver_rhs5" localSheetId="2" hidden="1">추옵추리!$I$32</definedName>
    <definedName name="solver_rhs6" localSheetId="2" hidden="1">7</definedName>
    <definedName name="solver_rhs7" localSheetId="2" hidden="1">정수</definedName>
    <definedName name="solver_rhs8" localSheetId="2" hidden="1">0</definedName>
    <definedName name="solver_rlx" localSheetId="2" hidden="1">2</definedName>
    <definedName name="solver_rsd" localSheetId="2" hidden="1">0</definedName>
    <definedName name="solver_scl" localSheetId="2" hidden="1">2</definedName>
    <definedName name="solver_sho" localSheetId="2" hidden="1">2</definedName>
    <definedName name="solver_ssz" localSheetId="2" hidden="1">100</definedName>
    <definedName name="solver_tim" localSheetId="2" hidden="1">2147483647</definedName>
    <definedName name="solver_tol" localSheetId="2" hidden="1">0.01</definedName>
    <definedName name="solver_typ" localSheetId="2" hidden="1">1</definedName>
    <definedName name="solver_val" localSheetId="2" hidden="1">0</definedName>
    <definedName name="solver_ver" localSheetId="2" hidden="1">3</definedName>
  </definedNames>
  <calcPr calcId="18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6" i="3" l="1"/>
  <c r="B35" i="3"/>
  <c r="B34" i="3" a="1"/>
  <c r="B34" i="3" s="1"/>
  <c r="B33" i="3" a="1"/>
  <c r="B33" i="3" s="1"/>
  <c r="B32" i="3"/>
  <c r="B27" i="3"/>
  <c r="C32" i="3"/>
  <c r="H36" i="3"/>
  <c r="H35" i="3"/>
  <c r="H34" i="3" a="1"/>
  <c r="H34" i="3" s="1"/>
  <c r="H33" i="3" a="1"/>
  <c r="H33" i="3" s="1"/>
  <c r="H27" i="3"/>
  <c r="K24" i="3"/>
  <c r="K23" i="3"/>
  <c r="K22" i="3"/>
  <c r="K21" i="3"/>
  <c r="K20" i="3"/>
  <c r="K18" i="3"/>
  <c r="K17" i="3"/>
  <c r="K16" i="3"/>
  <c r="K15" i="3"/>
  <c r="K19" i="3"/>
  <c r="C31" i="3"/>
  <c r="I31" i="3"/>
  <c r="I32" i="3" s="1"/>
  <c r="K14" i="3"/>
  <c r="E14" i="3"/>
  <c r="R13" i="4" l="1"/>
  <c r="Q13" i="4"/>
  <c r="P13" i="4"/>
  <c r="C30" i="3"/>
  <c r="I30" i="3"/>
  <c r="H32" i="3" s="1"/>
  <c r="F18" i="1"/>
  <c r="F17" i="1"/>
  <c r="F16" i="1"/>
  <c r="F15" i="1"/>
  <c r="I29" i="3"/>
  <c r="H31" i="3" s="1"/>
  <c r="I28" i="3"/>
  <c r="H30" i="3" s="1"/>
  <c r="I27" i="3"/>
  <c r="H29" i="3" s="1"/>
  <c r="I26" i="3"/>
  <c r="H28" i="3" s="1"/>
  <c r="C29" i="3"/>
  <c r="B31" i="3" s="1"/>
  <c r="C28" i="3"/>
  <c r="B30" i="3" s="1"/>
  <c r="C27" i="3"/>
  <c r="B28" i="3" s="1"/>
  <c r="C26" i="3"/>
  <c r="B29" i="3" s="1"/>
  <c r="E24" i="3"/>
  <c r="E23" i="3"/>
  <c r="E22" i="3"/>
  <c r="E21" i="3"/>
  <c r="E20" i="3"/>
  <c r="E19" i="3"/>
  <c r="E18" i="3"/>
  <c r="E17" i="3"/>
  <c r="E16" i="3"/>
  <c r="E15" i="3"/>
  <c r="G5" i="4" l="1"/>
  <c r="E13" i="3"/>
  <c r="E12" i="3"/>
  <c r="E11" i="3"/>
  <c r="E10" i="3"/>
  <c r="E9" i="3"/>
  <c r="K13" i="3"/>
  <c r="K10" i="3"/>
  <c r="K9" i="3"/>
  <c r="K12" i="3"/>
  <c r="K11" i="3"/>
  <c r="K8" i="3"/>
  <c r="K7" i="3"/>
  <c r="K27" i="1" l="1"/>
  <c r="L8" i="1" s="1"/>
  <c r="K28" i="1"/>
  <c r="L9" i="1" s="1"/>
  <c r="K29" i="1"/>
  <c r="L10" i="1" s="1"/>
  <c r="K30" i="1"/>
  <c r="L11" i="1" s="1"/>
  <c r="K31" i="1"/>
  <c r="L12" i="1" s="1"/>
  <c r="K32" i="1"/>
  <c r="L13" i="1" s="1"/>
  <c r="K33" i="1"/>
  <c r="L14" i="1" s="1"/>
  <c r="K34" i="1"/>
  <c r="J34" i="1" s="1"/>
  <c r="K35" i="1"/>
  <c r="J35" i="1" s="1"/>
  <c r="K36" i="1"/>
  <c r="J36" i="1" s="1"/>
  <c r="K37" i="1"/>
  <c r="J37" i="1" s="1"/>
  <c r="K38" i="1"/>
  <c r="J38" i="1" s="1"/>
  <c r="K39" i="1"/>
  <c r="J39" i="1" s="1"/>
  <c r="K40" i="1"/>
  <c r="J40" i="1" s="1"/>
  <c r="K41" i="1"/>
  <c r="J41" i="1" s="1"/>
  <c r="K42" i="1"/>
  <c r="J42" i="1" s="1"/>
  <c r="K43" i="1"/>
  <c r="J43" i="1" s="1"/>
  <c r="K26" i="1"/>
  <c r="L7" i="1" s="1"/>
  <c r="E34" i="1"/>
  <c r="D34" i="1" s="1"/>
  <c r="E35" i="1"/>
  <c r="D35" i="1" s="1"/>
  <c r="E36" i="1"/>
  <c r="E37" i="1"/>
  <c r="D37" i="1" s="1"/>
  <c r="E38" i="1"/>
  <c r="D38" i="1" s="1"/>
  <c r="E39" i="1"/>
  <c r="D39" i="1" s="1"/>
  <c r="E40" i="1"/>
  <c r="D40" i="1" s="1"/>
  <c r="E41" i="1"/>
  <c r="D41" i="1" s="1"/>
  <c r="E42" i="1"/>
  <c r="D42" i="1" s="1"/>
  <c r="E43" i="1"/>
  <c r="D43" i="1" s="1"/>
  <c r="E27" i="1"/>
  <c r="E28" i="1"/>
  <c r="F9" i="1" s="1"/>
  <c r="E29" i="1"/>
  <c r="F10" i="1" s="1"/>
  <c r="E30" i="1"/>
  <c r="F11" i="1" s="1"/>
  <c r="E31" i="1"/>
  <c r="E32" i="1"/>
  <c r="F13" i="1" s="1"/>
  <c r="E33" i="1"/>
  <c r="F14" i="1" s="1"/>
  <c r="E26" i="1"/>
  <c r="D36" i="1"/>
  <c r="F12" i="1"/>
  <c r="L17" i="1" l="1"/>
  <c r="L18" i="1"/>
  <c r="L16" i="1"/>
  <c r="L1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KIN</author>
  </authors>
  <commentList>
    <comment ref="R6" authorId="0" shapeId="0" xr:uid="{DE2C1D59-5224-46DE-A438-3A697F584BB8}">
      <text>
        <r>
          <rPr>
            <sz val="9"/>
            <color indexed="81"/>
            <rFont val="맑은 고딕"/>
            <family val="3"/>
            <charset val="129"/>
          </rPr>
          <t>모르겠어오 두번째 시트 확인해주새오</t>
        </r>
      </text>
    </comment>
    <comment ref="F7" authorId="0" shapeId="0" xr:uid="{F870EE39-BB43-4EB8-8877-83549AC7DB7E}">
      <text>
        <r>
          <rPr>
            <sz val="9"/>
            <color indexed="81"/>
            <rFont val="맑은 고딕"/>
            <family val="3"/>
            <charset val="129"/>
          </rPr>
          <t>2번시트 참조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KIN</author>
  </authors>
  <commentList>
    <comment ref="K7" authorId="0" shapeId="0" xr:uid="{6A72ACB5-83F1-4D01-AE43-C24736271AD9}">
      <text>
        <r>
          <rPr>
            <sz val="9"/>
            <color indexed="81"/>
            <rFont val="맑은 고딕"/>
            <family val="3"/>
            <charset val="129"/>
          </rPr>
          <t>왜 얘는 추옵없어??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KIN</author>
  </authors>
  <commentList>
    <comment ref="R6" authorId="0" shapeId="0" xr:uid="{5AB13500-FCD9-474B-B3AA-8C4BAB5CB97E}">
      <text>
        <r>
          <rPr>
            <sz val="9"/>
            <color indexed="81"/>
            <rFont val="맑은 고딕"/>
            <family val="3"/>
            <charset val="129"/>
          </rPr>
          <t>모르겠어오 두번째 시트 확인해주새오</t>
        </r>
      </text>
    </comment>
    <comment ref="E7" authorId="0" shapeId="0" xr:uid="{B06F55E1-9609-4BB9-A684-D8D5B8C39434}">
      <text>
        <r>
          <rPr>
            <sz val="9"/>
            <color indexed="81"/>
            <rFont val="맑은 고딕"/>
            <family val="3"/>
            <charset val="129"/>
          </rPr>
          <t>2번시트 참조</t>
        </r>
      </text>
    </comment>
    <comment ref="N18" authorId="0" shapeId="0" xr:uid="{9B2ED0C6-D66A-419B-9CC2-3B1FB77181B0}">
      <text>
        <r>
          <rPr>
            <sz val="9"/>
            <color indexed="81"/>
            <rFont val="맑은 고딕"/>
            <family val="3"/>
            <charset val="129"/>
          </rPr>
          <t>고치다가… 못하겠어요…..</t>
        </r>
      </text>
    </comment>
  </commentList>
</comments>
</file>

<file path=xl/sharedStrings.xml><?xml version="1.0" encoding="utf-8"?>
<sst xmlns="http://schemas.openxmlformats.org/spreadsheetml/2006/main" count="289" uniqueCount="99">
  <si>
    <t>무기</t>
    <phoneticPr fontId="7" type="noConversion"/>
  </si>
  <si>
    <t>방어구</t>
    <phoneticPr fontId="7" type="noConversion"/>
  </si>
  <si>
    <t>무기일 경우</t>
    <phoneticPr fontId="7" type="noConversion"/>
  </si>
  <si>
    <t>레벨</t>
    <phoneticPr fontId="7" type="noConversion"/>
  </si>
  <si>
    <t>공격력</t>
    <phoneticPr fontId="7" type="noConversion"/>
  </si>
  <si>
    <t>마력</t>
    <phoneticPr fontId="7" type="noConversion"/>
  </si>
  <si>
    <t>방어구일 경우</t>
    <phoneticPr fontId="7" type="noConversion"/>
  </si>
  <si>
    <t>데미지</t>
  </si>
  <si>
    <t>데미지</t>
    <phoneticPr fontId="7" type="noConversion"/>
  </si>
  <si>
    <t>보뎀</t>
    <phoneticPr fontId="7" type="noConversion"/>
  </si>
  <si>
    <t>단일 스탯</t>
    <phoneticPr fontId="7" type="noConversion"/>
  </si>
  <si>
    <t>힘</t>
    <phoneticPr fontId="7" type="noConversion"/>
  </si>
  <si>
    <t>덱</t>
    <phoneticPr fontId="7" type="noConversion"/>
  </si>
  <si>
    <t>인</t>
    <phoneticPr fontId="7" type="noConversion"/>
  </si>
  <si>
    <t>럭</t>
    <phoneticPr fontId="7" type="noConversion"/>
  </si>
  <si>
    <t>이중 스탯</t>
    <phoneticPr fontId="7" type="noConversion"/>
  </si>
  <si>
    <t>힘-덱</t>
    <phoneticPr fontId="7" type="noConversion"/>
  </si>
  <si>
    <t>힘-인</t>
    <phoneticPr fontId="7" type="noConversion"/>
  </si>
  <si>
    <t>힘-럭</t>
    <phoneticPr fontId="7" type="noConversion"/>
  </si>
  <si>
    <t>덱-인</t>
    <phoneticPr fontId="7" type="noConversion"/>
  </si>
  <si>
    <t>덱-럭</t>
    <phoneticPr fontId="7" type="noConversion"/>
  </si>
  <si>
    <t>인-럭</t>
    <phoneticPr fontId="7" type="noConversion"/>
  </si>
  <si>
    <t>올스탯</t>
    <phoneticPr fontId="7" type="noConversion"/>
  </si>
  <si>
    <t>Max HP</t>
  </si>
  <si>
    <t>Max MP</t>
    <phoneticPr fontId="7" type="noConversion"/>
  </si>
  <si>
    <t>이동속도</t>
    <phoneticPr fontId="7" type="noConversion"/>
  </si>
  <si>
    <t>점프력</t>
    <phoneticPr fontId="7" type="noConversion"/>
  </si>
  <si>
    <t>착감</t>
    <phoneticPr fontId="7" type="noConversion"/>
  </si>
  <si>
    <t>상수</t>
    <phoneticPr fontId="7" type="noConversion"/>
  </si>
  <si>
    <t>1추</t>
    <phoneticPr fontId="7" type="noConversion"/>
  </si>
  <si>
    <t>2추</t>
  </si>
  <si>
    <t>3추</t>
  </si>
  <si>
    <t>4추</t>
  </si>
  <si>
    <t>5추</t>
  </si>
  <si>
    <t>6추</t>
  </si>
  <si>
    <t>7추</t>
  </si>
  <si>
    <t>계산법</t>
    <phoneticPr fontId="7" type="noConversion"/>
  </si>
  <si>
    <t>복잡</t>
    <phoneticPr fontId="7" type="noConversion"/>
  </si>
  <si>
    <t>1*상수</t>
    <phoneticPr fontId="7" type="noConversion"/>
  </si>
  <si>
    <t>레벨*3*상수</t>
    <phoneticPr fontId="7" type="noConversion"/>
  </si>
  <si>
    <r>
      <t>1*</t>
    </r>
    <r>
      <rPr>
        <b/>
        <sz val="11"/>
        <color rgb="FFFA7D00"/>
        <rFont val="맑은 고딕"/>
        <family val="3"/>
        <charset val="129"/>
        <scheme val="minor"/>
      </rPr>
      <t>상수</t>
    </r>
    <phoneticPr fontId="7" type="noConversion"/>
  </si>
  <si>
    <r>
      <t>2*</t>
    </r>
    <r>
      <rPr>
        <b/>
        <sz val="11"/>
        <color rgb="FFFA7D00"/>
        <rFont val="맑은 고딕"/>
        <family val="3"/>
        <charset val="129"/>
        <scheme val="minor"/>
      </rPr>
      <t>상수</t>
    </r>
    <phoneticPr fontId="7" type="noConversion"/>
  </si>
  <si>
    <t>-5*상수</t>
    <phoneticPr fontId="7" type="noConversion"/>
  </si>
  <si>
    <t>{(레벨/20의 몫) + 1} * 상수</t>
    <phoneticPr fontId="7" type="noConversion"/>
  </si>
  <si>
    <t>{(레벨/40의 몫) + 1} * 상수</t>
    <phoneticPr fontId="7" type="noConversion"/>
  </si>
  <si>
    <t>Max HP/MP</t>
    <phoneticPr fontId="7" type="noConversion"/>
  </si>
  <si>
    <t>공격력/마력</t>
    <phoneticPr fontId="7" type="noConversion"/>
  </si>
  <si>
    <t>보스 데미지</t>
    <phoneticPr fontId="7" type="noConversion"/>
  </si>
  <si>
    <t>결과</t>
    <phoneticPr fontId="7" type="noConversion"/>
  </si>
  <si>
    <r>
      <t>M</t>
    </r>
    <r>
      <rPr>
        <sz val="11"/>
        <color theme="1"/>
        <rFont val="맑은 고딕"/>
        <family val="2"/>
        <charset val="129"/>
        <scheme val="minor"/>
      </rPr>
      <t>ax HP</t>
    </r>
    <phoneticPr fontId="7" type="noConversion"/>
  </si>
  <si>
    <r>
      <t>M</t>
    </r>
    <r>
      <rPr>
        <sz val="11"/>
        <color theme="1"/>
        <rFont val="맑은 고딕"/>
        <family val="2"/>
        <charset val="129"/>
        <scheme val="minor"/>
      </rPr>
      <t>ax MP</t>
    </r>
    <phoneticPr fontId="7" type="noConversion"/>
  </si>
  <si>
    <r>
      <t>M</t>
    </r>
    <r>
      <rPr>
        <sz val="11"/>
        <color theme="1"/>
        <rFont val="맑은 고딕"/>
        <family val="3"/>
        <charset val="129"/>
        <scheme val="minor"/>
      </rPr>
      <t>ax HP</t>
    </r>
    <phoneticPr fontId="7" type="noConversion"/>
  </si>
  <si>
    <r>
      <t>M</t>
    </r>
    <r>
      <rPr>
        <sz val="11"/>
        <color theme="1"/>
        <rFont val="맑은 고딕"/>
        <family val="3"/>
        <charset val="129"/>
        <scheme val="minor"/>
      </rPr>
      <t>ax MP</t>
    </r>
    <phoneticPr fontId="7" type="noConversion"/>
  </si>
  <si>
    <t>　</t>
    <phoneticPr fontId="7" type="noConversion"/>
  </si>
  <si>
    <t>당신의 무기</t>
    <phoneticPr fontId="7" type="noConversion"/>
  </si>
  <si>
    <t>파프니르</t>
    <phoneticPr fontId="7" type="noConversion"/>
  </si>
  <si>
    <t>앱솔랩스</t>
    <phoneticPr fontId="7" type="noConversion"/>
  </si>
  <si>
    <t>아케인셰이드</t>
    <phoneticPr fontId="7" type="noConversion"/>
  </si>
  <si>
    <t>2추</t>
    <phoneticPr fontId="7" type="noConversion"/>
  </si>
  <si>
    <t>4추</t>
    <phoneticPr fontId="7" type="noConversion"/>
  </si>
  <si>
    <t>5추</t>
    <phoneticPr fontId="7" type="noConversion"/>
  </si>
  <si>
    <t>블레이드</t>
    <phoneticPr fontId="7" type="noConversion"/>
  </si>
  <si>
    <t>아대</t>
    <phoneticPr fontId="7" type="noConversion"/>
  </si>
  <si>
    <t>건</t>
    <phoneticPr fontId="7" type="noConversion"/>
  </si>
  <si>
    <t>에너지소드</t>
    <phoneticPr fontId="7" type="noConversion"/>
  </si>
  <si>
    <t>소울슈터</t>
    <phoneticPr fontId="7" type="noConversion"/>
  </si>
  <si>
    <t>너클</t>
    <phoneticPr fontId="7" type="noConversion"/>
  </si>
  <si>
    <t>폴암</t>
    <phoneticPr fontId="7" type="noConversion"/>
  </si>
  <si>
    <t>활</t>
    <phoneticPr fontId="7" type="noConversion"/>
  </si>
  <si>
    <t>듀얼보우건</t>
    <phoneticPr fontId="7" type="noConversion"/>
  </si>
  <si>
    <t>석궁</t>
    <phoneticPr fontId="7" type="noConversion"/>
  </si>
  <si>
    <t>단검</t>
    <phoneticPr fontId="7" type="noConversion"/>
  </si>
  <si>
    <t>체인</t>
    <phoneticPr fontId="7" type="noConversion"/>
  </si>
  <si>
    <t>한손검</t>
    <phoneticPr fontId="7" type="noConversion"/>
  </si>
  <si>
    <t>한손둔기</t>
    <phoneticPr fontId="7" type="noConversion"/>
  </si>
  <si>
    <t>한손도끼</t>
    <phoneticPr fontId="7" type="noConversion"/>
  </si>
  <si>
    <t>케인</t>
    <phoneticPr fontId="7" type="noConversion"/>
  </si>
  <si>
    <t>창</t>
    <phoneticPr fontId="7" type="noConversion"/>
  </si>
  <si>
    <t>두손검</t>
    <phoneticPr fontId="7" type="noConversion"/>
  </si>
  <si>
    <t>두손둔기</t>
    <phoneticPr fontId="7" type="noConversion"/>
  </si>
  <si>
    <t>두손도끼</t>
    <phoneticPr fontId="7" type="noConversion"/>
  </si>
  <si>
    <t>데스페라도</t>
    <phoneticPr fontId="7" type="noConversion"/>
  </si>
  <si>
    <t>핸드캐논</t>
    <phoneticPr fontId="7" type="noConversion"/>
  </si>
  <si>
    <t>완드</t>
    <phoneticPr fontId="7" type="noConversion"/>
  </si>
  <si>
    <t>샤이닝로드</t>
    <phoneticPr fontId="7" type="noConversion"/>
  </si>
  <si>
    <t>ESP리미터</t>
    <phoneticPr fontId="7" type="noConversion"/>
  </si>
  <si>
    <t>매직 건틀렛</t>
    <phoneticPr fontId="7" type="noConversion"/>
  </si>
  <si>
    <t>건틀렛 리볼버</t>
    <phoneticPr fontId="7" type="noConversion"/>
  </si>
  <si>
    <t>스태프</t>
    <phoneticPr fontId="7" type="noConversion"/>
  </si>
  <si>
    <t>태도</t>
    <phoneticPr fontId="7" type="noConversion"/>
  </si>
  <si>
    <t>대검</t>
    <phoneticPr fontId="7" type="noConversion"/>
  </si>
  <si>
    <t>에이션트 보우</t>
    <phoneticPr fontId="7" type="noConversion"/>
  </si>
  <si>
    <t>부채</t>
    <phoneticPr fontId="7" type="noConversion"/>
  </si>
  <si>
    <t>튜너</t>
    <phoneticPr fontId="7" type="noConversion"/>
  </si>
  <si>
    <t>http://www.inven.co.kr/board/maple/2304/9517</t>
    <phoneticPr fontId="7" type="noConversion"/>
  </si>
  <si>
    <t>이 표 참조하여 제작함</t>
    <phoneticPr fontId="7" type="noConversion"/>
  </si>
  <si>
    <t>앱솔랩스</t>
  </si>
  <si>
    <t>너클</t>
  </si>
  <si>
    <t>오류있음!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</si>
</sst>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rgb="FF373A3C"/>
      <name val="Arial"/>
      <family val="2"/>
    </font>
    <font>
      <sz val="9"/>
      <color indexed="81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48"/>
      <color theme="1"/>
      <name val="맑은 고딕"/>
      <family val="3"/>
      <charset val="129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rgb="FFFFC7CE"/>
      </patternFill>
    </fill>
  </fills>
  <borders count="2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rgb="FF7F7F7F"/>
      </bottom>
      <diagonal/>
    </border>
    <border>
      <left/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7F7F7F"/>
      </top>
      <bottom/>
      <diagonal/>
    </border>
    <border>
      <left/>
      <right style="thin">
        <color indexed="64"/>
      </right>
      <top/>
      <bottom style="thin">
        <color rgb="FF7F7F7F"/>
      </bottom>
      <diagonal/>
    </border>
    <border>
      <left/>
      <right style="thin">
        <color indexed="64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indexed="64"/>
      </right>
      <top style="thin">
        <color rgb="FF7F7F7F"/>
      </top>
      <bottom style="thin">
        <color indexed="64"/>
      </bottom>
      <diagonal/>
    </border>
    <border>
      <left/>
      <right/>
      <top style="thin">
        <color rgb="FF7F7F7F"/>
      </top>
      <bottom/>
      <diagonal/>
    </border>
    <border>
      <left/>
      <right/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indexed="64"/>
      </right>
      <top/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1" applyNumberFormat="0" applyAlignment="0" applyProtection="0">
      <alignment vertical="center"/>
    </xf>
    <xf numFmtId="0" fontId="4" fillId="4" borderId="2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" fillId="5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5" borderId="3" xfId="5" applyFont="1">
      <alignment vertical="center"/>
    </xf>
    <xf numFmtId="0" fontId="2" fillId="2" borderId="3" xfId="1" applyBorder="1">
      <alignment vertical="center"/>
    </xf>
    <xf numFmtId="0" fontId="0" fillId="5" borderId="3" xfId="5" applyFont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3" fillId="3" borderId="5" xfId="2" applyBorder="1" applyAlignment="1">
      <alignment horizontal="center" vertical="center"/>
    </xf>
    <xf numFmtId="0" fontId="3" fillId="3" borderId="17" xfId="2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3" fillId="3" borderId="12" xfId="2" applyBorder="1" applyAlignment="1">
      <alignment horizontal="center" vertical="center"/>
    </xf>
    <xf numFmtId="0" fontId="4" fillId="4" borderId="16" xfId="3" applyBorder="1" applyAlignment="1">
      <alignment horizontal="center" vertical="center"/>
    </xf>
    <xf numFmtId="0" fontId="4" fillId="4" borderId="6" xfId="3" applyBorder="1" applyAlignment="1">
      <alignment horizontal="center" vertical="center"/>
    </xf>
    <xf numFmtId="0" fontId="3" fillId="3" borderId="8" xfId="2" applyBorder="1" applyAlignment="1">
      <alignment horizontal="center" vertical="center"/>
    </xf>
    <xf numFmtId="0" fontId="3" fillId="3" borderId="9" xfId="2" applyBorder="1" applyAlignment="1">
      <alignment horizontal="center" vertical="center"/>
    </xf>
    <xf numFmtId="0" fontId="3" fillId="3" borderId="11" xfId="2" applyBorder="1" applyAlignment="1">
      <alignment horizontal="center" vertical="center"/>
    </xf>
    <xf numFmtId="0" fontId="4" fillId="4" borderId="6" xfId="3" applyBorder="1" applyAlignment="1" applyProtection="1">
      <alignment horizontal="center" vertical="center"/>
    </xf>
    <xf numFmtId="0" fontId="1" fillId="10" borderId="0" xfId="11" applyAlignment="1">
      <alignment horizontal="center" vertical="center"/>
    </xf>
    <xf numFmtId="0" fontId="1" fillId="7" borderId="0" xfId="8">
      <alignment vertical="center"/>
    </xf>
    <xf numFmtId="0" fontId="1" fillId="7" borderId="0" xfId="8" applyAlignment="1">
      <alignment horizontal="center" vertical="center"/>
    </xf>
    <xf numFmtId="0" fontId="1" fillId="5" borderId="3" xfId="5" applyAlignment="1">
      <alignment horizontal="center" vertical="center"/>
    </xf>
    <xf numFmtId="0" fontId="6" fillId="0" borderId="0" xfId="6">
      <alignment vertical="center"/>
    </xf>
    <xf numFmtId="0" fontId="6" fillId="0" borderId="0" xfId="6" applyAlignment="1">
      <alignment horizontal="center" vertical="center"/>
    </xf>
    <xf numFmtId="0" fontId="0" fillId="11" borderId="0" xfId="12" applyFont="1" applyAlignment="1">
      <alignment horizontal="center" vertical="center"/>
    </xf>
    <xf numFmtId="0" fontId="0" fillId="8" borderId="0" xfId="9" applyFont="1" applyAlignment="1">
      <alignment horizontal="center" vertical="center"/>
    </xf>
    <xf numFmtId="0" fontId="1" fillId="10" borderId="0" xfId="11" applyAlignment="1">
      <alignment horizontal="right" vertical="center"/>
    </xf>
    <xf numFmtId="0" fontId="1" fillId="7" borderId="0" xfId="8" applyAlignment="1">
      <alignment horizontal="right" vertical="center"/>
    </xf>
    <xf numFmtId="0" fontId="5" fillId="0" borderId="0" xfId="4">
      <alignment vertical="center"/>
    </xf>
    <xf numFmtId="0" fontId="1" fillId="10" borderId="0" xfId="11" applyAlignment="1">
      <alignment horizontal="center" vertical="center"/>
    </xf>
    <xf numFmtId="0" fontId="1" fillId="7" borderId="0" xfId="8" applyAlignment="1">
      <alignment horizontal="center" vertical="center"/>
    </xf>
    <xf numFmtId="0" fontId="3" fillId="3" borderId="12" xfId="2" applyBorder="1" applyAlignment="1">
      <alignment horizontal="center" vertical="center"/>
    </xf>
    <xf numFmtId="0" fontId="3" fillId="3" borderId="9" xfId="2" applyBorder="1" applyAlignment="1">
      <alignment horizontal="center" vertical="center"/>
    </xf>
    <xf numFmtId="0" fontId="3" fillId="3" borderId="11" xfId="2" applyBorder="1" applyAlignment="1">
      <alignment horizontal="center" vertical="center"/>
    </xf>
    <xf numFmtId="0" fontId="1" fillId="9" borderId="0" xfId="10" applyAlignment="1">
      <alignment horizontal="right" vertical="center"/>
    </xf>
    <xf numFmtId="0" fontId="0" fillId="9" borderId="0" xfId="10" applyFont="1" applyAlignment="1">
      <alignment horizontal="right" vertical="center"/>
    </xf>
    <xf numFmtId="0" fontId="1" fillId="6" borderId="0" xfId="7" applyAlignment="1">
      <alignment horizontal="right" vertical="center"/>
    </xf>
    <xf numFmtId="0" fontId="0" fillId="6" borderId="0" xfId="7" applyFont="1" applyAlignment="1">
      <alignment horizontal="right" vertical="center"/>
    </xf>
    <xf numFmtId="0" fontId="1" fillId="8" borderId="0" xfId="9" applyAlignment="1">
      <alignment horizontal="center" vertical="center"/>
    </xf>
    <xf numFmtId="0" fontId="1" fillId="11" borderId="0" xfId="12" applyAlignment="1">
      <alignment horizontal="center" vertical="center"/>
    </xf>
    <xf numFmtId="0" fontId="2" fillId="2" borderId="0" xfId="1" applyAlignment="1">
      <alignment horizontal="right" vertical="center"/>
    </xf>
    <xf numFmtId="0" fontId="6" fillId="5" borderId="3" xfId="5" applyFont="1" applyAlignment="1">
      <alignment horizontal="center" vertical="center"/>
    </xf>
    <xf numFmtId="0" fontId="6" fillId="5" borderId="3" xfId="5" applyFont="1" applyAlignment="1">
      <alignment horizontal="right" vertical="center"/>
    </xf>
    <xf numFmtId="0" fontId="0" fillId="5" borderId="3" xfId="5" applyFont="1" applyAlignment="1">
      <alignment horizontal="right" vertical="center"/>
    </xf>
    <xf numFmtId="0" fontId="1" fillId="5" borderId="3" xfId="5" applyAlignment="1">
      <alignment horizontal="right" vertical="center"/>
    </xf>
    <xf numFmtId="0" fontId="6" fillId="0" borderId="0" xfId="6" applyAlignment="1">
      <alignment vertical="center"/>
    </xf>
    <xf numFmtId="0" fontId="1" fillId="13" borderId="0" xfId="15" applyAlignment="1">
      <alignment horizontal="center" vertical="center"/>
    </xf>
    <xf numFmtId="0" fontId="1" fillId="12" borderId="0" xfId="14">
      <alignment vertical="center"/>
    </xf>
    <xf numFmtId="0" fontId="1" fillId="11" borderId="0" xfId="12" applyAlignment="1">
      <alignment horizontal="center" vertical="center"/>
    </xf>
    <xf numFmtId="0" fontId="1" fillId="8" borderId="0" xfId="9" applyAlignment="1">
      <alignment horizontal="center" vertical="center"/>
    </xf>
    <xf numFmtId="0" fontId="3" fillId="3" borderId="1" xfId="2" applyAlignment="1">
      <alignment horizontal="center" vertical="center"/>
    </xf>
    <xf numFmtId="0" fontId="3" fillId="3" borderId="13" xfId="2" applyBorder="1" applyAlignment="1">
      <alignment horizontal="center" vertical="center"/>
    </xf>
    <xf numFmtId="0" fontId="3" fillId="3" borderId="10" xfId="2" applyBorder="1" applyAlignment="1">
      <alignment horizontal="center" vertical="center"/>
    </xf>
    <xf numFmtId="0" fontId="3" fillId="3" borderId="12" xfId="2" applyBorder="1" applyAlignment="1">
      <alignment horizontal="center" vertical="center"/>
    </xf>
    <xf numFmtId="0" fontId="3" fillId="3" borderId="9" xfId="2" applyBorder="1" applyAlignment="1">
      <alignment horizontal="center" vertical="center"/>
    </xf>
    <xf numFmtId="0" fontId="3" fillId="3" borderId="11" xfId="2" applyBorder="1" applyAlignment="1">
      <alignment horizontal="center" vertical="center"/>
    </xf>
    <xf numFmtId="0" fontId="3" fillId="3" borderId="7" xfId="2" applyBorder="1" applyAlignment="1">
      <alignment horizontal="center" vertical="center"/>
    </xf>
    <xf numFmtId="0" fontId="3" fillId="3" borderId="4" xfId="2" quotePrefix="1" applyBorder="1" applyAlignment="1">
      <alignment horizontal="center" vertical="center"/>
    </xf>
    <xf numFmtId="0" fontId="3" fillId="3" borderId="8" xfId="2" quotePrefix="1" applyBorder="1" applyAlignment="1">
      <alignment horizontal="center" vertical="center"/>
    </xf>
    <xf numFmtId="0" fontId="6" fillId="0" borderId="0" xfId="6" applyAlignment="1">
      <alignment horizontal="center" vertical="center"/>
    </xf>
    <xf numFmtId="0" fontId="12" fillId="0" borderId="0" xfId="13" applyAlignment="1">
      <alignment horizontal="center" vertical="center"/>
    </xf>
    <xf numFmtId="0" fontId="1" fillId="14" borderId="0" xfId="16" applyAlignment="1">
      <alignment horizontal="center" vertical="center"/>
    </xf>
    <xf numFmtId="0" fontId="1" fillId="10" borderId="0" xfId="11" applyAlignment="1">
      <alignment horizontal="center" vertical="center"/>
    </xf>
    <xf numFmtId="0" fontId="1" fillId="7" borderId="0" xfId="8" applyAlignment="1">
      <alignment horizontal="center" vertical="center"/>
    </xf>
    <xf numFmtId="0" fontId="13" fillId="15" borderId="0" xfId="17" applyAlignment="1">
      <alignment horizontal="center" vertical="center"/>
    </xf>
    <xf numFmtId="0" fontId="14" fillId="15" borderId="0" xfId="17" applyFont="1" applyAlignment="1">
      <alignment horizontal="center" vertical="center"/>
    </xf>
  </cellXfs>
  <cellStyles count="18">
    <cellStyle name="20% - 강조색1" xfId="7" builtinId="30"/>
    <cellStyle name="20% - 강조색2" xfId="10" builtinId="34"/>
    <cellStyle name="20% - 강조색3" xfId="14" builtinId="38"/>
    <cellStyle name="40% - 강조색1" xfId="8" builtinId="31"/>
    <cellStyle name="40% - 강조색2" xfId="11" builtinId="35"/>
    <cellStyle name="40% - 강조색3" xfId="15" builtinId="39"/>
    <cellStyle name="60% - 강조색1" xfId="9" builtinId="32"/>
    <cellStyle name="60% - 강조색2" xfId="12" builtinId="36"/>
    <cellStyle name="60% - 강조색3" xfId="16" builtinId="40"/>
    <cellStyle name="경고문" xfId="4" builtinId="11"/>
    <cellStyle name="계산" xfId="2" builtinId="22"/>
    <cellStyle name="나쁨" xfId="17" builtinId="27"/>
    <cellStyle name="메모" xfId="5" builtinId="10"/>
    <cellStyle name="보통" xfId="1" builtinId="28"/>
    <cellStyle name="설명 텍스트" xfId="6" builtinId="53"/>
    <cellStyle name="셀 확인" xfId="3" builtinId="23"/>
    <cellStyle name="표준" xfId="0" builtinId="0"/>
    <cellStyle name="하이퍼링크" xfId="13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hyperlink" Target="http://www.inven.co.kr/board/maple/2304/9517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1CC17-38D2-4728-A1F8-99E8391E9E1E}">
  <sheetPr codeName="Sheet1"/>
  <dimension ref="B1:S43"/>
  <sheetViews>
    <sheetView zoomScale="85" zoomScaleNormal="85" workbookViewId="0">
      <selection activeCell="B4" sqref="B4"/>
    </sheetView>
  </sheetViews>
  <sheetFormatPr defaultRowHeight="16.5" x14ac:dyDescent="0.3"/>
  <cols>
    <col min="1" max="1" width="1.625" customWidth="1"/>
    <col min="2" max="2" width="10.625" style="1" customWidth="1"/>
    <col min="4" max="4" width="9.625" bestFit="1" customWidth="1"/>
    <col min="8" max="8" width="10.625" style="1" customWidth="1"/>
    <col min="10" max="15" width="9" customWidth="1"/>
    <col min="17" max="17" width="12.875" customWidth="1"/>
    <col min="18" max="19" width="15.625" customWidth="1"/>
  </cols>
  <sheetData>
    <row r="1" spans="2:19" ht="0.95" customHeight="1" x14ac:dyDescent="0.3"/>
    <row r="2" spans="2:19" ht="0.95" customHeight="1" x14ac:dyDescent="0.3"/>
    <row r="3" spans="2:19" ht="0.95" customHeight="1" x14ac:dyDescent="0.3"/>
    <row r="5" spans="2:19" x14ac:dyDescent="0.3">
      <c r="B5"/>
      <c r="C5" s="51" t="s">
        <v>2</v>
      </c>
      <c r="D5" s="51"/>
      <c r="H5"/>
      <c r="I5" s="52" t="s">
        <v>6</v>
      </c>
      <c r="J5" s="52"/>
      <c r="O5" s="4" t="s">
        <v>28</v>
      </c>
      <c r="Q5" s="5" t="s">
        <v>36</v>
      </c>
      <c r="R5" s="12" t="s">
        <v>0</v>
      </c>
      <c r="S5" s="13" t="s">
        <v>1</v>
      </c>
    </row>
    <row r="6" spans="2:19" x14ac:dyDescent="0.3">
      <c r="B6"/>
      <c r="C6" s="21" t="s">
        <v>3</v>
      </c>
      <c r="D6" s="37"/>
      <c r="E6" s="53" t="s">
        <v>48</v>
      </c>
      <c r="F6" s="53"/>
      <c r="H6"/>
      <c r="I6" s="23" t="s">
        <v>3</v>
      </c>
      <c r="J6" s="39"/>
      <c r="K6" s="53" t="s">
        <v>48</v>
      </c>
      <c r="L6" s="53"/>
      <c r="N6" s="2" t="s">
        <v>29</v>
      </c>
      <c r="O6" s="3">
        <v>7</v>
      </c>
      <c r="Q6" s="6" t="s">
        <v>46</v>
      </c>
      <c r="R6" s="10" t="s">
        <v>37</v>
      </c>
      <c r="S6" s="11" t="s">
        <v>40</v>
      </c>
    </row>
    <row r="7" spans="2:19" x14ac:dyDescent="0.3">
      <c r="B7"/>
      <c r="C7" s="24" t="s">
        <v>4</v>
      </c>
      <c r="D7" s="46"/>
      <c r="E7" s="4" t="s">
        <v>4</v>
      </c>
      <c r="F7" s="47"/>
      <c r="H7"/>
      <c r="I7" s="23" t="s">
        <v>4</v>
      </c>
      <c r="J7" s="40"/>
      <c r="K7" s="28" t="s">
        <v>4</v>
      </c>
      <c r="L7" s="30">
        <f>1*K26</f>
        <v>0</v>
      </c>
      <c r="N7" s="2" t="s">
        <v>30</v>
      </c>
      <c r="O7" s="3">
        <v>6</v>
      </c>
      <c r="Q7" s="7" t="s">
        <v>45</v>
      </c>
      <c r="R7" s="58" t="s">
        <v>39</v>
      </c>
      <c r="S7" s="59"/>
    </row>
    <row r="8" spans="2:19" x14ac:dyDescent="0.3">
      <c r="B8"/>
      <c r="C8" s="24" t="s">
        <v>5</v>
      </c>
      <c r="D8" s="47"/>
      <c r="E8" s="4" t="s">
        <v>5</v>
      </c>
      <c r="F8" s="47"/>
      <c r="H8"/>
      <c r="I8" s="23" t="s">
        <v>5</v>
      </c>
      <c r="J8" s="40"/>
      <c r="K8" s="28" t="s">
        <v>5</v>
      </c>
      <c r="L8" s="30">
        <f>1*K27</f>
        <v>0</v>
      </c>
      <c r="N8" s="2" t="s">
        <v>31</v>
      </c>
      <c r="O8" s="3">
        <v>5</v>
      </c>
      <c r="Q8" s="8" t="s">
        <v>7</v>
      </c>
      <c r="R8" s="14" t="s">
        <v>40</v>
      </c>
      <c r="S8" s="16"/>
    </row>
    <row r="9" spans="2:19" x14ac:dyDescent="0.3">
      <c r="B9"/>
      <c r="C9" s="21" t="s">
        <v>23</v>
      </c>
      <c r="D9" s="38"/>
      <c r="E9" s="27" t="s">
        <v>49</v>
      </c>
      <c r="F9" s="29">
        <f>$D$6*3*E28</f>
        <v>0</v>
      </c>
      <c r="H9"/>
      <c r="I9" s="23" t="s">
        <v>23</v>
      </c>
      <c r="J9" s="39"/>
      <c r="K9" s="28" t="s">
        <v>49</v>
      </c>
      <c r="L9" s="30">
        <f>$J$6*3*K28</f>
        <v>0</v>
      </c>
      <c r="N9" s="2" t="s">
        <v>32</v>
      </c>
      <c r="O9" s="3">
        <v>4</v>
      </c>
      <c r="Q9" s="7" t="s">
        <v>47</v>
      </c>
      <c r="R9" s="19" t="s">
        <v>41</v>
      </c>
      <c r="S9" s="15"/>
    </row>
    <row r="10" spans="2:19" x14ac:dyDescent="0.3">
      <c r="B10"/>
      <c r="C10" s="21" t="s">
        <v>24</v>
      </c>
      <c r="D10" s="37"/>
      <c r="E10" s="27" t="s">
        <v>50</v>
      </c>
      <c r="F10" s="29">
        <f>$D$6*3*E29</f>
        <v>0</v>
      </c>
      <c r="H10"/>
      <c r="I10" s="23" t="s">
        <v>24</v>
      </c>
      <c r="J10" s="39"/>
      <c r="K10" s="28" t="s">
        <v>50</v>
      </c>
      <c r="L10" s="30">
        <f>$J$6*3*K29</f>
        <v>0</v>
      </c>
      <c r="N10" s="2" t="s">
        <v>33</v>
      </c>
      <c r="O10" s="3">
        <v>3</v>
      </c>
      <c r="Q10" s="7" t="s">
        <v>25</v>
      </c>
      <c r="R10" s="20"/>
      <c r="S10" s="17" t="s">
        <v>38</v>
      </c>
    </row>
    <row r="11" spans="2:19" x14ac:dyDescent="0.3">
      <c r="B11"/>
      <c r="C11" s="21" t="s">
        <v>8</v>
      </c>
      <c r="D11" s="37"/>
      <c r="E11" s="27" t="s">
        <v>8</v>
      </c>
      <c r="F11" s="29">
        <f>1*E30</f>
        <v>0</v>
      </c>
      <c r="H11"/>
      <c r="I11" s="23" t="s">
        <v>25</v>
      </c>
      <c r="J11" s="39"/>
      <c r="K11" s="28" t="s">
        <v>25</v>
      </c>
      <c r="L11" s="30">
        <f>1*K30</f>
        <v>0</v>
      </c>
      <c r="N11" s="2" t="s">
        <v>34</v>
      </c>
      <c r="O11" s="3">
        <v>2</v>
      </c>
      <c r="Q11" s="7" t="s">
        <v>26</v>
      </c>
      <c r="R11" s="20"/>
      <c r="S11" s="18" t="s">
        <v>38</v>
      </c>
    </row>
    <row r="12" spans="2:19" x14ac:dyDescent="0.3">
      <c r="B12"/>
      <c r="C12" s="21" t="s">
        <v>9</v>
      </c>
      <c r="D12" s="37"/>
      <c r="E12" s="27" t="s">
        <v>9</v>
      </c>
      <c r="F12" s="29">
        <f>2*E31</f>
        <v>0</v>
      </c>
      <c r="H12"/>
      <c r="I12" s="23" t="s">
        <v>26</v>
      </c>
      <c r="J12" s="39"/>
      <c r="K12" s="28" t="s">
        <v>26</v>
      </c>
      <c r="L12" s="30">
        <f>1*K31</f>
        <v>0</v>
      </c>
      <c r="N12" s="2" t="s">
        <v>35</v>
      </c>
      <c r="O12" s="3">
        <v>1</v>
      </c>
      <c r="Q12" s="7" t="s">
        <v>27</v>
      </c>
      <c r="R12" s="60" t="s">
        <v>42</v>
      </c>
      <c r="S12" s="61"/>
    </row>
    <row r="13" spans="2:19" x14ac:dyDescent="0.3">
      <c r="B13"/>
      <c r="C13" s="21" t="s">
        <v>27</v>
      </c>
      <c r="D13" s="38"/>
      <c r="E13" s="27" t="s">
        <v>27</v>
      </c>
      <c r="F13" s="29">
        <f>E32*-5</f>
        <v>0</v>
      </c>
      <c r="H13"/>
      <c r="I13" s="23" t="s">
        <v>27</v>
      </c>
      <c r="J13" s="40"/>
      <c r="K13" s="28" t="s">
        <v>27</v>
      </c>
      <c r="L13" s="30">
        <f>-5*K32</f>
        <v>0</v>
      </c>
      <c r="N13" s="25">
        <v>0</v>
      </c>
      <c r="O13" s="25">
        <v>0</v>
      </c>
      <c r="Q13" s="7" t="s">
        <v>22</v>
      </c>
      <c r="R13" s="56" t="s">
        <v>38</v>
      </c>
      <c r="S13" s="57"/>
    </row>
    <row r="14" spans="2:19" x14ac:dyDescent="0.3">
      <c r="B14"/>
      <c r="C14" s="21" t="s">
        <v>22</v>
      </c>
      <c r="D14" s="37"/>
      <c r="E14" s="27" t="s">
        <v>22</v>
      </c>
      <c r="F14" s="29">
        <f>1*E33</f>
        <v>0</v>
      </c>
      <c r="H14"/>
      <c r="I14" s="23" t="s">
        <v>22</v>
      </c>
      <c r="J14" s="40"/>
      <c r="K14" s="28" t="s">
        <v>22</v>
      </c>
      <c r="L14" s="30">
        <f>1*K33</f>
        <v>0</v>
      </c>
      <c r="N14" s="31"/>
      <c r="Q14" s="7" t="s">
        <v>10</v>
      </c>
      <c r="R14" s="56" t="s">
        <v>43</v>
      </c>
      <c r="S14" s="57"/>
    </row>
    <row r="15" spans="2:19" x14ac:dyDescent="0.3">
      <c r="B15" s="24" t="s">
        <v>10</v>
      </c>
      <c r="C15" s="21" t="s">
        <v>11</v>
      </c>
      <c r="D15" s="38"/>
      <c r="E15" s="27" t="s">
        <v>11</v>
      </c>
      <c r="F15" s="29">
        <f>D34+D38+D39+D40</f>
        <v>0</v>
      </c>
      <c r="H15" s="24" t="s">
        <v>10</v>
      </c>
      <c r="I15" s="23" t="s">
        <v>11</v>
      </c>
      <c r="J15" s="40"/>
      <c r="K15" s="28" t="s">
        <v>11</v>
      </c>
      <c r="L15" s="22">
        <f>J34+J38+J39+J40</f>
        <v>0</v>
      </c>
      <c r="Q15" s="9" t="s">
        <v>15</v>
      </c>
      <c r="R15" s="54" t="s">
        <v>44</v>
      </c>
      <c r="S15" s="55"/>
    </row>
    <row r="16" spans="2:19" x14ac:dyDescent="0.3">
      <c r="B16"/>
      <c r="C16" s="21" t="s">
        <v>12</v>
      </c>
      <c r="D16" s="38"/>
      <c r="E16" s="27" t="s">
        <v>12</v>
      </c>
      <c r="F16" s="29">
        <f>D35+D38+D41+D42</f>
        <v>0</v>
      </c>
      <c r="H16"/>
      <c r="I16" s="23" t="s">
        <v>12</v>
      </c>
      <c r="J16" s="39"/>
      <c r="K16" s="28" t="s">
        <v>12</v>
      </c>
      <c r="L16" s="22">
        <f>J35+J38+J41+J42</f>
        <v>0</v>
      </c>
    </row>
    <row r="17" spans="2:12" x14ac:dyDescent="0.3">
      <c r="B17"/>
      <c r="C17" s="21" t="s">
        <v>13</v>
      </c>
      <c r="D17" s="37"/>
      <c r="E17" s="27" t="s">
        <v>13</v>
      </c>
      <c r="F17" s="29">
        <f>D36+D39+D41+D43</f>
        <v>0</v>
      </c>
      <c r="H17"/>
      <c r="I17" s="23" t="s">
        <v>13</v>
      </c>
      <c r="J17" s="39"/>
      <c r="K17" s="28" t="s">
        <v>13</v>
      </c>
      <c r="L17" s="22">
        <f>J36+J39+J41+J43</f>
        <v>0</v>
      </c>
    </row>
    <row r="18" spans="2:12" x14ac:dyDescent="0.3">
      <c r="B18"/>
      <c r="C18" s="21" t="s">
        <v>14</v>
      </c>
      <c r="D18" s="37"/>
      <c r="E18" s="27" t="s">
        <v>14</v>
      </c>
      <c r="F18" s="29">
        <f>D37+D40+D42+D43</f>
        <v>0</v>
      </c>
      <c r="H18"/>
      <c r="I18" s="23" t="s">
        <v>14</v>
      </c>
      <c r="J18" s="39"/>
      <c r="K18" s="28" t="s">
        <v>14</v>
      </c>
      <c r="L18" s="22">
        <f>J37+J40+J42+J43</f>
        <v>0</v>
      </c>
    </row>
    <row r="19" spans="2:12" x14ac:dyDescent="0.3">
      <c r="B19" s="24" t="s">
        <v>15</v>
      </c>
      <c r="C19" s="21" t="s">
        <v>16</v>
      </c>
      <c r="D19" s="38"/>
      <c r="H19" s="24" t="s">
        <v>15</v>
      </c>
      <c r="I19" s="23" t="s">
        <v>16</v>
      </c>
      <c r="J19" s="40"/>
    </row>
    <row r="20" spans="2:12" x14ac:dyDescent="0.3">
      <c r="B20"/>
      <c r="C20" s="21" t="s">
        <v>17</v>
      </c>
      <c r="D20" s="38"/>
      <c r="H20"/>
      <c r="I20" s="23" t="s">
        <v>17</v>
      </c>
      <c r="J20" s="40"/>
    </row>
    <row r="21" spans="2:12" x14ac:dyDescent="0.3">
      <c r="B21"/>
      <c r="C21" s="21" t="s">
        <v>18</v>
      </c>
      <c r="D21" s="38"/>
      <c r="H21"/>
      <c r="I21" s="23" t="s">
        <v>18</v>
      </c>
      <c r="J21" s="40"/>
    </row>
    <row r="22" spans="2:12" x14ac:dyDescent="0.3">
      <c r="B22"/>
      <c r="C22" s="21" t="s">
        <v>19</v>
      </c>
      <c r="D22" s="38"/>
      <c r="H22"/>
      <c r="I22" s="23" t="s">
        <v>19</v>
      </c>
      <c r="J22" s="39"/>
    </row>
    <row r="23" spans="2:12" x14ac:dyDescent="0.3">
      <c r="B23"/>
      <c r="C23" s="21" t="s">
        <v>20</v>
      </c>
      <c r="D23" s="37"/>
      <c r="H23"/>
      <c r="I23" s="23" t="s">
        <v>20</v>
      </c>
      <c r="J23" s="39"/>
    </row>
    <row r="24" spans="2:12" x14ac:dyDescent="0.3">
      <c r="B24"/>
      <c r="C24" s="21" t="s">
        <v>21</v>
      </c>
      <c r="D24" s="38"/>
      <c r="H24"/>
      <c r="I24" s="23" t="s">
        <v>21</v>
      </c>
      <c r="J24" s="39"/>
    </row>
    <row r="25" spans="2:12" x14ac:dyDescent="0.3">
      <c r="B25"/>
    </row>
    <row r="26" spans="2:12" x14ac:dyDescent="0.3">
      <c r="C26" s="25" t="s">
        <v>4</v>
      </c>
      <c r="D26" s="25"/>
      <c r="E26" s="25">
        <f>VLOOKUP(D7,$N$6:$O$13,2,0)</f>
        <v>0</v>
      </c>
      <c r="F26" s="25"/>
      <c r="G26" s="25"/>
      <c r="H26" s="26"/>
      <c r="I26" s="25" t="s">
        <v>4</v>
      </c>
      <c r="J26" s="25"/>
      <c r="K26" s="25">
        <f>VLOOKUP(J7,$N$6:$O$13,2,0)</f>
        <v>0</v>
      </c>
    </row>
    <row r="27" spans="2:12" x14ac:dyDescent="0.3">
      <c r="C27" s="25" t="s">
        <v>5</v>
      </c>
      <c r="D27" s="25"/>
      <c r="E27" s="25">
        <f t="shared" ref="E27:E43" si="0">VLOOKUP(D8,$N$6:$O$13,2,0)</f>
        <v>0</v>
      </c>
      <c r="F27" s="25"/>
      <c r="G27" s="25"/>
      <c r="H27" s="26"/>
      <c r="I27" s="25" t="s">
        <v>5</v>
      </c>
      <c r="J27" s="25"/>
      <c r="K27" s="25">
        <f t="shared" ref="K27:K43" si="1">VLOOKUP(J8,$N$6:$O$13,2,0)</f>
        <v>0</v>
      </c>
    </row>
    <row r="28" spans="2:12" x14ac:dyDescent="0.3">
      <c r="C28" s="25" t="s">
        <v>23</v>
      </c>
      <c r="D28" s="25"/>
      <c r="E28" s="25">
        <f t="shared" si="0"/>
        <v>0</v>
      </c>
      <c r="F28" s="25"/>
      <c r="G28" s="25"/>
      <c r="H28" s="26"/>
      <c r="I28" s="25" t="s">
        <v>23</v>
      </c>
      <c r="J28" s="25"/>
      <c r="K28" s="25">
        <f t="shared" si="1"/>
        <v>0</v>
      </c>
    </row>
    <row r="29" spans="2:12" x14ac:dyDescent="0.3">
      <c r="C29" s="25" t="s">
        <v>24</v>
      </c>
      <c r="D29" s="25"/>
      <c r="E29" s="25">
        <f t="shared" si="0"/>
        <v>0</v>
      </c>
      <c r="F29" s="25"/>
      <c r="G29" s="25"/>
      <c r="H29" s="26"/>
      <c r="I29" s="25" t="s">
        <v>24</v>
      </c>
      <c r="J29" s="25"/>
      <c r="K29" s="25">
        <f t="shared" si="1"/>
        <v>0</v>
      </c>
    </row>
    <row r="30" spans="2:12" x14ac:dyDescent="0.3">
      <c r="C30" s="25" t="s">
        <v>8</v>
      </c>
      <c r="D30" s="25"/>
      <c r="E30" s="25">
        <f t="shared" si="0"/>
        <v>0</v>
      </c>
      <c r="F30" s="25"/>
      <c r="G30" s="25"/>
      <c r="H30" s="26"/>
      <c r="I30" s="25" t="s">
        <v>25</v>
      </c>
      <c r="J30" s="25"/>
      <c r="K30" s="25">
        <f t="shared" si="1"/>
        <v>0</v>
      </c>
    </row>
    <row r="31" spans="2:12" x14ac:dyDescent="0.3">
      <c r="C31" s="25" t="s">
        <v>9</v>
      </c>
      <c r="D31" s="25"/>
      <c r="E31" s="25">
        <f t="shared" si="0"/>
        <v>0</v>
      </c>
      <c r="F31" s="25"/>
      <c r="G31" s="25"/>
      <c r="H31" s="26"/>
      <c r="I31" s="25" t="s">
        <v>26</v>
      </c>
      <c r="J31" s="25"/>
      <c r="K31" s="25">
        <f t="shared" si="1"/>
        <v>0</v>
      </c>
    </row>
    <row r="32" spans="2:12" x14ac:dyDescent="0.3">
      <c r="C32" s="25" t="s">
        <v>27</v>
      </c>
      <c r="D32" s="25"/>
      <c r="E32" s="25">
        <f t="shared" si="0"/>
        <v>0</v>
      </c>
      <c r="F32" s="25"/>
      <c r="G32" s="25"/>
      <c r="H32" s="26"/>
      <c r="I32" s="25" t="s">
        <v>27</v>
      </c>
      <c r="J32" s="25"/>
      <c r="K32" s="25">
        <f t="shared" si="1"/>
        <v>0</v>
      </c>
    </row>
    <row r="33" spans="3:11" x14ac:dyDescent="0.3">
      <c r="C33" s="25" t="s">
        <v>22</v>
      </c>
      <c r="D33" s="25"/>
      <c r="E33" s="25">
        <f t="shared" si="0"/>
        <v>0</v>
      </c>
      <c r="F33" s="25"/>
      <c r="G33" s="25"/>
      <c r="H33" s="26"/>
      <c r="I33" s="25" t="s">
        <v>22</v>
      </c>
      <c r="J33" s="25"/>
      <c r="K33" s="25">
        <f t="shared" si="1"/>
        <v>0</v>
      </c>
    </row>
    <row r="34" spans="3:11" x14ac:dyDescent="0.3">
      <c r="C34" s="25" t="s">
        <v>11</v>
      </c>
      <c r="D34" s="25">
        <f>(QUOTIENT($D$6,20)+1)*E34</f>
        <v>0</v>
      </c>
      <c r="E34" s="25">
        <f t="shared" si="0"/>
        <v>0</v>
      </c>
      <c r="G34" s="25"/>
      <c r="H34" s="26"/>
      <c r="I34" s="25" t="s">
        <v>11</v>
      </c>
      <c r="J34" s="25">
        <f>(QUOTIENT($J$6,20)+1)*K34</f>
        <v>0</v>
      </c>
      <c r="K34" s="25">
        <f t="shared" si="1"/>
        <v>0</v>
      </c>
    </row>
    <row r="35" spans="3:11" x14ac:dyDescent="0.3">
      <c r="C35" s="25" t="s">
        <v>12</v>
      </c>
      <c r="D35" s="25">
        <f t="shared" ref="D35:D36" si="2">(QUOTIENT($D$6,20)+1)*E35</f>
        <v>0</v>
      </c>
      <c r="E35" s="25">
        <f t="shared" si="0"/>
        <v>0</v>
      </c>
      <c r="G35" s="25"/>
      <c r="H35" s="26"/>
      <c r="I35" s="25" t="s">
        <v>12</v>
      </c>
      <c r="J35" s="25">
        <f t="shared" ref="J35:J36" si="3">(QUOTIENT($J$6,20)+1)*K35</f>
        <v>0</v>
      </c>
      <c r="K35" s="25">
        <f t="shared" si="1"/>
        <v>0</v>
      </c>
    </row>
    <row r="36" spans="3:11" x14ac:dyDescent="0.3">
      <c r="C36" s="25" t="s">
        <v>13</v>
      </c>
      <c r="D36" s="25">
        <f t="shared" si="2"/>
        <v>0</v>
      </c>
      <c r="E36" s="25">
        <f t="shared" si="0"/>
        <v>0</v>
      </c>
      <c r="G36" s="25"/>
      <c r="H36" s="26"/>
      <c r="I36" s="25" t="s">
        <v>13</v>
      </c>
      <c r="J36" s="25">
        <f t="shared" si="3"/>
        <v>0</v>
      </c>
      <c r="K36" s="25">
        <f t="shared" si="1"/>
        <v>0</v>
      </c>
    </row>
    <row r="37" spans="3:11" x14ac:dyDescent="0.3">
      <c r="C37" s="25" t="s">
        <v>14</v>
      </c>
      <c r="D37" s="25">
        <f>(QUOTIENT($D$6,20)+1)*E37</f>
        <v>0</v>
      </c>
      <c r="E37" s="25">
        <f t="shared" si="0"/>
        <v>0</v>
      </c>
      <c r="G37" s="25"/>
      <c r="H37" s="26"/>
      <c r="I37" s="25" t="s">
        <v>14</v>
      </c>
      <c r="J37" s="25">
        <f>(QUOTIENT($J$6,20)+1)*K37</f>
        <v>0</v>
      </c>
      <c r="K37" s="25">
        <f t="shared" si="1"/>
        <v>0</v>
      </c>
    </row>
    <row r="38" spans="3:11" x14ac:dyDescent="0.3">
      <c r="C38" s="25" t="s">
        <v>16</v>
      </c>
      <c r="D38" s="25">
        <f>(QUOTIENT($D$6,40)+1)*E38</f>
        <v>0</v>
      </c>
      <c r="E38" s="25">
        <f t="shared" si="0"/>
        <v>0</v>
      </c>
      <c r="F38" s="25"/>
      <c r="G38" s="25"/>
      <c r="H38" s="26"/>
      <c r="I38" s="25" t="s">
        <v>16</v>
      </c>
      <c r="J38" s="25">
        <f>(QUOTIENT($J$6,40)+1)*K38</f>
        <v>0</v>
      </c>
      <c r="K38" s="25">
        <f t="shared" si="1"/>
        <v>0</v>
      </c>
    </row>
    <row r="39" spans="3:11" x14ac:dyDescent="0.3">
      <c r="C39" s="25" t="s">
        <v>17</v>
      </c>
      <c r="D39" s="25">
        <f t="shared" ref="D39:D43" si="4">(QUOTIENT($D$6,40)+1)*E39</f>
        <v>0</v>
      </c>
      <c r="E39" s="25">
        <f t="shared" si="0"/>
        <v>0</v>
      </c>
      <c r="F39" s="25"/>
      <c r="G39" s="25"/>
      <c r="H39" s="26"/>
      <c r="I39" s="25" t="s">
        <v>17</v>
      </c>
      <c r="J39" s="25">
        <f t="shared" ref="J39:J43" si="5">(QUOTIENT($J$6,40)+1)*K39</f>
        <v>0</v>
      </c>
      <c r="K39" s="25">
        <f t="shared" si="1"/>
        <v>0</v>
      </c>
    </row>
    <row r="40" spans="3:11" x14ac:dyDescent="0.3">
      <c r="C40" s="25" t="s">
        <v>18</v>
      </c>
      <c r="D40" s="25">
        <f t="shared" si="4"/>
        <v>0</v>
      </c>
      <c r="E40" s="25">
        <f t="shared" si="0"/>
        <v>0</v>
      </c>
      <c r="F40" s="25"/>
      <c r="G40" s="25"/>
      <c r="H40" s="26"/>
      <c r="I40" s="25" t="s">
        <v>18</v>
      </c>
      <c r="J40" s="25">
        <f t="shared" si="5"/>
        <v>0</v>
      </c>
      <c r="K40" s="25">
        <f t="shared" si="1"/>
        <v>0</v>
      </c>
    </row>
    <row r="41" spans="3:11" x14ac:dyDescent="0.3">
      <c r="C41" s="25" t="s">
        <v>19</v>
      </c>
      <c r="D41" s="25">
        <f t="shared" si="4"/>
        <v>0</v>
      </c>
      <c r="E41" s="25">
        <f t="shared" si="0"/>
        <v>0</v>
      </c>
      <c r="F41" s="25"/>
      <c r="G41" s="25"/>
      <c r="H41" s="26"/>
      <c r="I41" s="25" t="s">
        <v>19</v>
      </c>
      <c r="J41" s="25">
        <f t="shared" si="5"/>
        <v>0</v>
      </c>
      <c r="K41" s="25">
        <f t="shared" si="1"/>
        <v>0</v>
      </c>
    </row>
    <row r="42" spans="3:11" x14ac:dyDescent="0.3">
      <c r="C42" s="25" t="s">
        <v>20</v>
      </c>
      <c r="D42" s="25">
        <f t="shared" si="4"/>
        <v>0</v>
      </c>
      <c r="E42" s="25">
        <f t="shared" si="0"/>
        <v>0</v>
      </c>
      <c r="F42" s="25"/>
      <c r="G42" s="25"/>
      <c r="H42" s="26"/>
      <c r="I42" s="25" t="s">
        <v>20</v>
      </c>
      <c r="J42" s="25">
        <f t="shared" si="5"/>
        <v>0</v>
      </c>
      <c r="K42" s="25">
        <f t="shared" si="1"/>
        <v>0</v>
      </c>
    </row>
    <row r="43" spans="3:11" x14ac:dyDescent="0.3">
      <c r="C43" s="25" t="s">
        <v>21</v>
      </c>
      <c r="D43" s="25">
        <f t="shared" si="4"/>
        <v>0</v>
      </c>
      <c r="E43" s="25">
        <f t="shared" si="0"/>
        <v>0</v>
      </c>
      <c r="F43" s="25"/>
      <c r="G43" s="25"/>
      <c r="H43" s="26"/>
      <c r="I43" s="25" t="s">
        <v>21</v>
      </c>
      <c r="J43" s="25">
        <f t="shared" si="5"/>
        <v>0</v>
      </c>
      <c r="K43" s="25">
        <f t="shared" si="1"/>
        <v>0</v>
      </c>
    </row>
  </sheetData>
  <mergeCells count="9">
    <mergeCell ref="C5:D5"/>
    <mergeCell ref="I5:J5"/>
    <mergeCell ref="E6:F6"/>
    <mergeCell ref="K6:L6"/>
    <mergeCell ref="R15:S15"/>
    <mergeCell ref="R13:S13"/>
    <mergeCell ref="R14:S14"/>
    <mergeCell ref="R7:S7"/>
    <mergeCell ref="R12:S12"/>
  </mergeCells>
  <phoneticPr fontId="7" type="noConversion"/>
  <pageMargins left="0.7" right="0.7" top="0.75" bottom="0.75" header="0.3" footer="0.3"/>
  <pageSetup paperSize="9" orientation="portrait" horizontalDpi="4294967293" verticalDpi="4294967293" r:id="rId1"/>
  <ignoredErrors>
    <ignoredError sqref="L13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EDBA3-A435-46BC-BA23-2CB9F128DA3C}">
  <sheetPr codeName="Sheet2"/>
  <dimension ref="B1:T39"/>
  <sheetViews>
    <sheetView zoomScale="85" zoomScaleNormal="85" workbookViewId="0">
      <selection activeCell="B4" sqref="B4"/>
    </sheetView>
  </sheetViews>
  <sheetFormatPr defaultRowHeight="16.5" x14ac:dyDescent="0.3"/>
  <cols>
    <col min="1" max="1" width="1.625" customWidth="1"/>
    <col min="4" max="4" width="13.125" customWidth="1"/>
    <col min="5" max="5" width="13.75" customWidth="1"/>
    <col min="6" max="6" width="6.375" customWidth="1"/>
    <col min="11" max="11" width="13.625" style="1" customWidth="1"/>
    <col min="12" max="14" width="12.625" customWidth="1"/>
  </cols>
  <sheetData>
    <row r="1" spans="2:20" ht="0.95" customHeight="1" x14ac:dyDescent="0.3"/>
    <row r="2" spans="2:20" ht="0.95" customHeight="1" x14ac:dyDescent="0.3"/>
    <row r="3" spans="2:20" ht="0.95" customHeight="1" x14ac:dyDescent="0.3"/>
    <row r="5" spans="2:20" x14ac:dyDescent="0.3">
      <c r="B5" s="64" t="s">
        <v>54</v>
      </c>
      <c r="C5" s="64"/>
      <c r="D5" s="49" t="s">
        <v>96</v>
      </c>
      <c r="E5" s="49" t="s">
        <v>97</v>
      </c>
      <c r="F5" s="49" t="s">
        <v>30</v>
      </c>
      <c r="G5" s="50">
        <f>IF(E5=K7,0,IF(D5=L6,P13,IF(D5=M6,Q13,R13)))</f>
        <v>62</v>
      </c>
    </row>
    <row r="6" spans="2:20" x14ac:dyDescent="0.3">
      <c r="K6" s="26"/>
      <c r="L6" s="26" t="s">
        <v>55</v>
      </c>
      <c r="M6" s="26" t="s">
        <v>56</v>
      </c>
      <c r="N6" s="26" t="s">
        <v>57</v>
      </c>
      <c r="O6" s="25"/>
      <c r="P6" s="25"/>
      <c r="Q6" s="25"/>
      <c r="R6" s="25"/>
    </row>
    <row r="7" spans="2:20" x14ac:dyDescent="0.3">
      <c r="K7" s="26" t="s">
        <v>61</v>
      </c>
      <c r="L7" s="25">
        <v>81</v>
      </c>
      <c r="M7" s="25">
        <v>97</v>
      </c>
      <c r="N7" s="25">
        <v>140</v>
      </c>
      <c r="O7" s="25" t="s">
        <v>60</v>
      </c>
      <c r="P7" s="25">
        <v>12</v>
      </c>
      <c r="Q7" s="25">
        <v>15</v>
      </c>
      <c r="R7" s="25">
        <v>18</v>
      </c>
    </row>
    <row r="8" spans="2:20" x14ac:dyDescent="0.3">
      <c r="K8" s="26" t="s">
        <v>62</v>
      </c>
      <c r="L8" s="25">
        <v>86</v>
      </c>
      <c r="M8" s="25">
        <v>103</v>
      </c>
      <c r="N8" s="25">
        <v>149</v>
      </c>
      <c r="O8" s="25" t="s">
        <v>59</v>
      </c>
      <c r="P8" s="25">
        <v>17.600000000000001</v>
      </c>
      <c r="Q8" s="25">
        <v>22</v>
      </c>
      <c r="R8" s="25">
        <v>26.4</v>
      </c>
    </row>
    <row r="9" spans="2:20" x14ac:dyDescent="0.3">
      <c r="K9" s="26" t="s">
        <v>63</v>
      </c>
      <c r="L9" s="25">
        <v>125</v>
      </c>
      <c r="M9" s="25">
        <v>150</v>
      </c>
      <c r="N9" s="25">
        <v>216</v>
      </c>
      <c r="O9" s="25" t="s">
        <v>31</v>
      </c>
      <c r="P9" s="25">
        <v>24.2</v>
      </c>
      <c r="Q9" s="25">
        <v>30.25</v>
      </c>
      <c r="R9" s="25">
        <v>36.299999999999997</v>
      </c>
    </row>
    <row r="10" spans="2:20" x14ac:dyDescent="0.3">
      <c r="K10" s="26" t="s">
        <v>64</v>
      </c>
      <c r="L10" s="48">
        <v>128</v>
      </c>
      <c r="M10" s="48">
        <v>154</v>
      </c>
      <c r="N10" s="48">
        <v>221</v>
      </c>
      <c r="O10" s="25" t="s">
        <v>58</v>
      </c>
      <c r="P10" s="25">
        <v>32</v>
      </c>
      <c r="Q10" s="25">
        <v>40</v>
      </c>
      <c r="R10" s="25">
        <v>48</v>
      </c>
    </row>
    <row r="11" spans="2:20" x14ac:dyDescent="0.3">
      <c r="K11" s="26" t="s">
        <v>65</v>
      </c>
      <c r="L11" s="48">
        <v>128</v>
      </c>
      <c r="M11" s="48">
        <v>154</v>
      </c>
      <c r="N11" s="48">
        <v>221</v>
      </c>
      <c r="O11" s="25" t="s">
        <v>29</v>
      </c>
      <c r="P11" s="25">
        <v>41</v>
      </c>
      <c r="Q11" s="25">
        <v>51.25</v>
      </c>
      <c r="R11" s="25">
        <v>61.5</v>
      </c>
    </row>
    <row r="12" spans="2:20" x14ac:dyDescent="0.3">
      <c r="K12" s="26" t="s">
        <v>66</v>
      </c>
      <c r="L12" s="48">
        <v>128</v>
      </c>
      <c r="M12" s="48">
        <v>154</v>
      </c>
      <c r="N12" s="48">
        <v>221</v>
      </c>
      <c r="O12" s="25"/>
      <c r="P12" s="25"/>
      <c r="Q12" s="25"/>
      <c r="R12" s="25"/>
    </row>
    <row r="13" spans="2:20" x14ac:dyDescent="0.3">
      <c r="K13" s="26" t="s">
        <v>87</v>
      </c>
      <c r="L13" s="48">
        <v>128</v>
      </c>
      <c r="M13" s="48">
        <v>154</v>
      </c>
      <c r="N13" s="48">
        <v>221</v>
      </c>
      <c r="O13" s="25"/>
      <c r="P13" s="25">
        <f>ROUNDUP(VLOOKUP($E$5,$K$7:$N$39,2,0)*VLOOKUP($F$5,$O$7:$R$11,2,0)/100,0)</f>
        <v>41</v>
      </c>
      <c r="Q13" s="25">
        <f>ROUNDUP(VLOOKUP($E$5,$K$7:$N$39,3,0)*VLOOKUP($F$5,$O$7:$R$11,3,0)/100,0)</f>
        <v>62</v>
      </c>
      <c r="R13" s="25">
        <f>ROUNDUP(VLOOKUP($E$5,$K$7:$N$39,4,0)*VLOOKUP($F$5,$O$7:$R$11,4,0)/100,0)</f>
        <v>107</v>
      </c>
    </row>
    <row r="14" spans="2:20" x14ac:dyDescent="0.3">
      <c r="K14" s="26" t="s">
        <v>67</v>
      </c>
      <c r="L14" s="25">
        <v>153</v>
      </c>
      <c r="M14" s="25">
        <v>184</v>
      </c>
      <c r="N14" s="25">
        <v>264</v>
      </c>
      <c r="O14" s="25"/>
    </row>
    <row r="15" spans="2:20" x14ac:dyDescent="0.3">
      <c r="K15" s="26" t="s">
        <v>68</v>
      </c>
      <c r="L15" s="48">
        <v>160</v>
      </c>
      <c r="M15" s="48">
        <v>192</v>
      </c>
      <c r="N15" s="48">
        <v>276</v>
      </c>
      <c r="O15" s="25"/>
      <c r="P15" s="62" t="s">
        <v>95</v>
      </c>
      <c r="Q15" s="62"/>
      <c r="R15" s="62"/>
    </row>
    <row r="16" spans="2:20" x14ac:dyDescent="0.3">
      <c r="K16" s="26" t="s">
        <v>69</v>
      </c>
      <c r="L16" s="48">
        <v>160</v>
      </c>
      <c r="M16" s="48">
        <v>192</v>
      </c>
      <c r="N16" s="48">
        <v>276</v>
      </c>
      <c r="O16" s="25"/>
      <c r="P16" s="63" t="s">
        <v>94</v>
      </c>
      <c r="Q16" s="63"/>
      <c r="R16" s="63"/>
      <c r="S16" s="63"/>
      <c r="T16" s="63"/>
    </row>
    <row r="17" spans="11:18" x14ac:dyDescent="0.3">
      <c r="K17" s="26" t="s">
        <v>71</v>
      </c>
      <c r="L17" s="48">
        <v>160</v>
      </c>
      <c r="M17" s="48">
        <v>192</v>
      </c>
      <c r="N17" s="48">
        <v>276</v>
      </c>
      <c r="O17" s="25"/>
      <c r="P17" s="25"/>
      <c r="Q17" s="25"/>
      <c r="R17" s="25"/>
    </row>
    <row r="18" spans="11:18" x14ac:dyDescent="0.3">
      <c r="K18" s="26" t="s">
        <v>72</v>
      </c>
      <c r="L18" s="48">
        <v>160</v>
      </c>
      <c r="M18" s="48">
        <v>192</v>
      </c>
      <c r="N18" s="48">
        <v>276</v>
      </c>
      <c r="O18" s="25"/>
      <c r="P18" s="25"/>
      <c r="Q18" s="25"/>
      <c r="R18" s="25"/>
    </row>
    <row r="19" spans="11:18" x14ac:dyDescent="0.3">
      <c r="K19" s="26" t="s">
        <v>91</v>
      </c>
      <c r="L19" s="48">
        <v>160</v>
      </c>
      <c r="M19" s="48">
        <v>192</v>
      </c>
      <c r="N19" s="48">
        <v>276</v>
      </c>
      <c r="O19" s="25"/>
      <c r="P19" s="25"/>
      <c r="Q19" s="25"/>
      <c r="R19" s="25"/>
    </row>
    <row r="20" spans="11:18" x14ac:dyDescent="0.3">
      <c r="K20" s="26" t="s">
        <v>92</v>
      </c>
      <c r="L20" s="48">
        <v>160</v>
      </c>
      <c r="M20" s="48">
        <v>192</v>
      </c>
      <c r="N20" s="48">
        <v>276</v>
      </c>
      <c r="O20" s="25"/>
      <c r="P20" s="25"/>
      <c r="Q20" s="25"/>
      <c r="R20" s="25"/>
    </row>
    <row r="21" spans="11:18" x14ac:dyDescent="0.3">
      <c r="K21" s="26" t="s">
        <v>73</v>
      </c>
      <c r="L21" s="48">
        <v>164</v>
      </c>
      <c r="M21" s="48">
        <v>197</v>
      </c>
      <c r="N21" s="48">
        <v>283</v>
      </c>
      <c r="O21" s="25"/>
      <c r="P21" s="25"/>
      <c r="Q21" s="25"/>
      <c r="R21" s="25"/>
    </row>
    <row r="22" spans="11:18" x14ac:dyDescent="0.3">
      <c r="K22" s="26" t="s">
        <v>74</v>
      </c>
      <c r="L22" s="48">
        <v>164</v>
      </c>
      <c r="M22" s="48">
        <v>197</v>
      </c>
      <c r="N22" s="48">
        <v>283</v>
      </c>
      <c r="O22" s="25"/>
      <c r="P22" s="25"/>
      <c r="Q22" s="25"/>
      <c r="R22" s="25"/>
    </row>
    <row r="23" spans="11:18" x14ac:dyDescent="0.3">
      <c r="K23" s="26" t="s">
        <v>75</v>
      </c>
      <c r="L23" s="48">
        <v>164</v>
      </c>
      <c r="M23" s="48">
        <v>197</v>
      </c>
      <c r="N23" s="48">
        <v>283</v>
      </c>
      <c r="O23" s="25"/>
      <c r="P23" s="25"/>
      <c r="Q23" s="25"/>
      <c r="R23" s="25"/>
    </row>
    <row r="24" spans="11:18" x14ac:dyDescent="0.3">
      <c r="K24" s="26" t="s">
        <v>76</v>
      </c>
      <c r="L24" s="48">
        <v>164</v>
      </c>
      <c r="M24" s="48">
        <v>197</v>
      </c>
      <c r="N24" s="48">
        <v>283</v>
      </c>
      <c r="O24" s="25"/>
      <c r="P24" s="25"/>
      <c r="Q24" s="25"/>
      <c r="R24" s="25"/>
    </row>
    <row r="25" spans="11:18" x14ac:dyDescent="0.3">
      <c r="K25" s="26" t="s">
        <v>70</v>
      </c>
      <c r="L25" s="48">
        <v>164</v>
      </c>
      <c r="M25" s="48">
        <v>197</v>
      </c>
      <c r="N25" s="48">
        <v>283</v>
      </c>
      <c r="O25" s="25"/>
      <c r="P25" s="25"/>
      <c r="Q25" s="25"/>
      <c r="R25" s="25"/>
    </row>
    <row r="26" spans="11:18" x14ac:dyDescent="0.3">
      <c r="K26" s="26" t="s">
        <v>77</v>
      </c>
      <c r="L26" s="48">
        <v>171</v>
      </c>
      <c r="M26" s="48">
        <v>205</v>
      </c>
      <c r="N26" s="48">
        <v>295</v>
      </c>
      <c r="O26" s="25"/>
      <c r="P26" s="25"/>
      <c r="Q26" s="25"/>
      <c r="R26" s="25"/>
    </row>
    <row r="27" spans="11:18" x14ac:dyDescent="0.3">
      <c r="K27" s="26" t="s">
        <v>78</v>
      </c>
      <c r="L27" s="48">
        <v>171</v>
      </c>
      <c r="M27" s="48">
        <v>205</v>
      </c>
      <c r="N27" s="48">
        <v>295</v>
      </c>
      <c r="O27" s="25"/>
      <c r="P27" s="25"/>
      <c r="Q27" s="25"/>
      <c r="R27" s="25"/>
    </row>
    <row r="28" spans="11:18" x14ac:dyDescent="0.3">
      <c r="K28" s="26" t="s">
        <v>79</v>
      </c>
      <c r="L28" s="48">
        <v>171</v>
      </c>
      <c r="M28" s="48">
        <v>205</v>
      </c>
      <c r="N28" s="48">
        <v>295</v>
      </c>
      <c r="O28" s="25"/>
      <c r="P28" s="25"/>
      <c r="Q28" s="25"/>
      <c r="R28" s="25"/>
    </row>
    <row r="29" spans="11:18" x14ac:dyDescent="0.3">
      <c r="K29" s="26" t="s">
        <v>80</v>
      </c>
      <c r="L29" s="48">
        <v>171</v>
      </c>
      <c r="M29" s="48">
        <v>205</v>
      </c>
      <c r="N29" s="48">
        <v>295</v>
      </c>
      <c r="O29" s="25"/>
      <c r="P29" s="25"/>
      <c r="Q29" s="25"/>
      <c r="R29" s="25"/>
    </row>
    <row r="30" spans="11:18" x14ac:dyDescent="0.3">
      <c r="K30" s="26" t="s">
        <v>81</v>
      </c>
      <c r="L30" s="48">
        <v>171</v>
      </c>
      <c r="M30" s="48">
        <v>205</v>
      </c>
      <c r="N30" s="48">
        <v>295</v>
      </c>
      <c r="O30" s="25"/>
      <c r="P30" s="25"/>
      <c r="Q30" s="25"/>
      <c r="R30" s="25"/>
    </row>
    <row r="31" spans="11:18" x14ac:dyDescent="0.3">
      <c r="K31" s="26" t="s">
        <v>93</v>
      </c>
      <c r="L31" s="48">
        <v>171</v>
      </c>
      <c r="M31" s="48">
        <v>205</v>
      </c>
      <c r="N31" s="48">
        <v>295</v>
      </c>
      <c r="O31" s="25"/>
      <c r="P31" s="25"/>
      <c r="Q31" s="25"/>
      <c r="R31" s="25"/>
    </row>
    <row r="32" spans="11:18" x14ac:dyDescent="0.3">
      <c r="K32" s="26" t="s">
        <v>82</v>
      </c>
      <c r="L32" s="25">
        <v>175</v>
      </c>
      <c r="M32" s="25">
        <v>210</v>
      </c>
      <c r="N32" s="25">
        <v>302</v>
      </c>
      <c r="O32" s="25"/>
      <c r="P32" s="25"/>
      <c r="Q32" s="25"/>
      <c r="R32" s="25"/>
    </row>
    <row r="33" spans="11:18" x14ac:dyDescent="0.3">
      <c r="K33" s="26" t="s">
        <v>83</v>
      </c>
      <c r="L33" s="48">
        <v>201</v>
      </c>
      <c r="M33" s="48">
        <v>241</v>
      </c>
      <c r="N33" s="48">
        <v>347</v>
      </c>
      <c r="O33" s="25"/>
      <c r="P33" s="25"/>
      <c r="Q33" s="25"/>
      <c r="R33" s="25"/>
    </row>
    <row r="34" spans="11:18" x14ac:dyDescent="0.3">
      <c r="K34" s="26" t="s">
        <v>84</v>
      </c>
      <c r="L34" s="48">
        <v>201</v>
      </c>
      <c r="M34" s="48">
        <v>241</v>
      </c>
      <c r="N34" s="48">
        <v>347</v>
      </c>
      <c r="O34" s="25"/>
      <c r="P34" s="25"/>
      <c r="Q34" s="25"/>
      <c r="R34" s="25"/>
    </row>
    <row r="35" spans="11:18" x14ac:dyDescent="0.3">
      <c r="K35" s="26" t="s">
        <v>85</v>
      </c>
      <c r="L35" s="48">
        <v>201</v>
      </c>
      <c r="M35" s="48">
        <v>241</v>
      </c>
      <c r="N35" s="48">
        <v>347</v>
      </c>
      <c r="O35" s="25"/>
      <c r="P35" s="25"/>
      <c r="Q35" s="25"/>
      <c r="R35" s="25"/>
    </row>
    <row r="36" spans="11:18" x14ac:dyDescent="0.3">
      <c r="K36" s="26" t="s">
        <v>86</v>
      </c>
      <c r="L36" s="48">
        <v>201</v>
      </c>
      <c r="M36" s="48">
        <v>241</v>
      </c>
      <c r="N36" s="48">
        <v>347</v>
      </c>
      <c r="O36" s="25"/>
      <c r="P36" s="25"/>
      <c r="Q36" s="25"/>
      <c r="R36" s="25"/>
    </row>
    <row r="37" spans="11:18" x14ac:dyDescent="0.3">
      <c r="K37" s="26" t="s">
        <v>88</v>
      </c>
      <c r="L37" s="25">
        <v>204</v>
      </c>
      <c r="M37" s="25">
        <v>245</v>
      </c>
      <c r="N37" s="25">
        <v>353</v>
      </c>
      <c r="O37" s="25"/>
      <c r="P37" s="25"/>
      <c r="Q37" s="25"/>
      <c r="R37" s="25"/>
    </row>
    <row r="38" spans="11:18" x14ac:dyDescent="0.3">
      <c r="K38" s="26" t="s">
        <v>89</v>
      </c>
      <c r="L38" s="25">
        <v>169</v>
      </c>
      <c r="M38" s="25">
        <v>203</v>
      </c>
      <c r="N38" s="25">
        <v>293</v>
      </c>
      <c r="O38" s="25"/>
      <c r="P38" s="25"/>
      <c r="Q38" s="25"/>
      <c r="R38" s="25"/>
    </row>
    <row r="39" spans="11:18" x14ac:dyDescent="0.3">
      <c r="K39" s="26" t="s">
        <v>90</v>
      </c>
      <c r="L39" s="25">
        <v>173</v>
      </c>
      <c r="M39" s="25">
        <v>207</v>
      </c>
      <c r="N39" s="25">
        <v>297</v>
      </c>
      <c r="O39" s="25"/>
      <c r="P39" s="25"/>
      <c r="Q39" s="25"/>
      <c r="R39" s="25"/>
    </row>
  </sheetData>
  <dataConsolidate/>
  <mergeCells count="3">
    <mergeCell ref="P15:R15"/>
    <mergeCell ref="P16:T16"/>
    <mergeCell ref="B5:C5"/>
  </mergeCells>
  <phoneticPr fontId="7" type="noConversion"/>
  <dataValidations count="3">
    <dataValidation type="list" allowBlank="1" showInputMessage="1" showErrorMessage="1" sqref="D5" xr:uid="{7950230F-40B7-4397-9530-BC5C3BE6A709}">
      <formula1>$L$6:$N$6</formula1>
    </dataValidation>
    <dataValidation type="list" allowBlank="1" showInputMessage="1" showErrorMessage="1" sqref="E5" xr:uid="{A2E8B082-5C93-4A12-9738-F5F2C3E15ABF}">
      <formula1>$K$7:$K$39</formula1>
    </dataValidation>
    <dataValidation type="list" allowBlank="1" showInputMessage="1" showErrorMessage="1" sqref="F5" xr:uid="{986FB67F-2D0A-453C-9F70-2E146DD42ED6}">
      <formula1>$O$7:$O$11</formula1>
    </dataValidation>
  </dataValidations>
  <hyperlinks>
    <hyperlink ref="P16" r:id="rId1" xr:uid="{93A37D8C-2BCC-4CC4-93A3-D5C0C8A7E6A1}"/>
  </hyperlinks>
  <pageMargins left="0.7" right="0.7" top="0.75" bottom="0.75" header="0.3" footer="0.3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49DD0-6031-42C1-9FE9-4CAFAE002BE2}">
  <sheetPr codeName="Sheet3"/>
  <dimension ref="B1:T68"/>
  <sheetViews>
    <sheetView tabSelected="1" zoomScale="85" zoomScaleNormal="85" workbookViewId="0">
      <selection activeCell="B4" sqref="B4"/>
    </sheetView>
  </sheetViews>
  <sheetFormatPr defaultRowHeight="16.5" x14ac:dyDescent="0.3"/>
  <cols>
    <col min="1" max="1" width="1.625" customWidth="1"/>
    <col min="2" max="3" width="9.625" bestFit="1" customWidth="1"/>
    <col min="6" max="6" width="10.625" style="1" customWidth="1"/>
    <col min="9" max="11" width="9" customWidth="1"/>
    <col min="12" max="12" width="10.625" style="1" customWidth="1"/>
    <col min="13" max="15" width="9" customWidth="1"/>
    <col min="17" max="17" width="12.875" customWidth="1"/>
    <col min="18" max="19" width="15.625" customWidth="1"/>
  </cols>
  <sheetData>
    <row r="1" spans="2:19" ht="0.95" customHeight="1" x14ac:dyDescent="0.3"/>
    <row r="2" spans="2:19" ht="0.95" customHeight="1" x14ac:dyDescent="0.3"/>
    <row r="3" spans="2:19" ht="0.95" customHeight="1" x14ac:dyDescent="0.3"/>
    <row r="5" spans="2:19" x14ac:dyDescent="0.3">
      <c r="B5" s="65" t="s">
        <v>2</v>
      </c>
      <c r="C5" s="65"/>
      <c r="H5" s="66" t="s">
        <v>6</v>
      </c>
      <c r="I5" s="66"/>
      <c r="N5" s="4" t="s">
        <v>28</v>
      </c>
      <c r="Q5" s="5" t="s">
        <v>36</v>
      </c>
      <c r="R5" s="12" t="s">
        <v>0</v>
      </c>
      <c r="S5" s="13" t="s">
        <v>1</v>
      </c>
    </row>
    <row r="6" spans="2:19" x14ac:dyDescent="0.3">
      <c r="B6" s="32" t="s">
        <v>3</v>
      </c>
      <c r="C6" s="37"/>
      <c r="D6" s="53" t="s">
        <v>48</v>
      </c>
      <c r="E6" s="53"/>
      <c r="H6" s="33" t="s">
        <v>3</v>
      </c>
      <c r="I6" s="39"/>
      <c r="J6" s="53" t="s">
        <v>48</v>
      </c>
      <c r="K6" s="53"/>
      <c r="N6" s="4">
        <v>7</v>
      </c>
      <c r="O6" s="43" t="s">
        <v>29</v>
      </c>
      <c r="Q6" s="6" t="s">
        <v>46</v>
      </c>
      <c r="R6" s="10" t="s">
        <v>37</v>
      </c>
      <c r="S6" s="11" t="s">
        <v>40</v>
      </c>
    </row>
    <row r="7" spans="2:19" x14ac:dyDescent="0.3">
      <c r="B7" s="44" t="s">
        <v>4</v>
      </c>
      <c r="C7" s="45"/>
      <c r="D7" s="44" t="s">
        <v>4</v>
      </c>
      <c r="E7" s="45"/>
      <c r="H7" s="33" t="s">
        <v>4</v>
      </c>
      <c r="I7" s="39"/>
      <c r="J7" s="41" t="s">
        <v>4</v>
      </c>
      <c r="K7" s="30" t="str">
        <f>VLOOKUP(I7,N6:O13,2,0)</f>
        <v>　</v>
      </c>
      <c r="N7" s="4">
        <v>6</v>
      </c>
      <c r="O7" s="43" t="s">
        <v>30</v>
      </c>
      <c r="Q7" s="7" t="s">
        <v>45</v>
      </c>
      <c r="R7" s="58" t="s">
        <v>39</v>
      </c>
      <c r="S7" s="59"/>
    </row>
    <row r="8" spans="2:19" x14ac:dyDescent="0.3">
      <c r="B8" s="44" t="s">
        <v>5</v>
      </c>
      <c r="C8" s="45"/>
      <c r="D8" s="44" t="s">
        <v>5</v>
      </c>
      <c r="E8" s="45"/>
      <c r="H8" s="33" t="s">
        <v>5</v>
      </c>
      <c r="I8" s="39"/>
      <c r="J8" s="41" t="s">
        <v>5</v>
      </c>
      <c r="K8" s="30" t="str">
        <f>VLOOKUP(I8,$N$6:$O$13,2,0)</f>
        <v>　</v>
      </c>
      <c r="N8" s="4">
        <v>5</v>
      </c>
      <c r="O8" s="43" t="s">
        <v>31</v>
      </c>
      <c r="Q8" s="8" t="s">
        <v>7</v>
      </c>
      <c r="R8" s="34" t="s">
        <v>40</v>
      </c>
      <c r="S8" s="16"/>
    </row>
    <row r="9" spans="2:19" x14ac:dyDescent="0.3">
      <c r="B9" s="32" t="s">
        <v>51</v>
      </c>
      <c r="C9" s="37"/>
      <c r="D9" s="42" t="s">
        <v>23</v>
      </c>
      <c r="E9" s="29" t="e">
        <f>VLOOKUP(C9/$C$6/3,$N$6:$O$13,2,0)</f>
        <v>#DIV/0!</v>
      </c>
      <c r="H9" s="33" t="s">
        <v>51</v>
      </c>
      <c r="I9" s="39"/>
      <c r="J9" s="41" t="s">
        <v>23</v>
      </c>
      <c r="K9" s="30" t="e">
        <f>VLOOKUP(I9/$I$6/3,$N$6:$O$13,2,0)</f>
        <v>#DIV/0!</v>
      </c>
      <c r="N9" s="4">
        <v>4</v>
      </c>
      <c r="O9" s="43" t="s">
        <v>32</v>
      </c>
      <c r="Q9" s="7" t="s">
        <v>47</v>
      </c>
      <c r="R9" s="36" t="s">
        <v>41</v>
      </c>
      <c r="S9" s="15"/>
    </row>
    <row r="10" spans="2:19" x14ac:dyDescent="0.3">
      <c r="B10" s="32" t="s">
        <v>52</v>
      </c>
      <c r="C10" s="37"/>
      <c r="D10" s="42" t="s">
        <v>24</v>
      </c>
      <c r="E10" s="29" t="e">
        <f>VLOOKUP(C10/$C$6/3,$N$6:$O$13,2,0)</f>
        <v>#DIV/0!</v>
      </c>
      <c r="H10" s="33" t="s">
        <v>52</v>
      </c>
      <c r="I10" s="39"/>
      <c r="J10" s="41" t="s">
        <v>24</v>
      </c>
      <c r="K10" s="30" t="e">
        <f>VLOOKUP(I10/$I$6/3,$N$6:$O$13,2,0)</f>
        <v>#DIV/0!</v>
      </c>
      <c r="N10" s="4">
        <v>3</v>
      </c>
      <c r="O10" s="43" t="s">
        <v>33</v>
      </c>
      <c r="Q10" s="7" t="s">
        <v>25</v>
      </c>
      <c r="R10" s="20"/>
      <c r="S10" s="17" t="s">
        <v>38</v>
      </c>
    </row>
    <row r="11" spans="2:19" x14ac:dyDescent="0.3">
      <c r="B11" s="32" t="s">
        <v>8</v>
      </c>
      <c r="C11" s="37"/>
      <c r="D11" s="42" t="s">
        <v>8</v>
      </c>
      <c r="E11" s="29" t="str">
        <f>VLOOKUP(C11,$N$6:$O$13,2,0)</f>
        <v>　</v>
      </c>
      <c r="H11" s="33" t="s">
        <v>25</v>
      </c>
      <c r="I11" s="39"/>
      <c r="J11" s="41" t="s">
        <v>25</v>
      </c>
      <c r="K11" s="30" t="str">
        <f>VLOOKUP(I11,$N$6:$O$13,2,0)</f>
        <v>　</v>
      </c>
      <c r="N11" s="4">
        <v>2</v>
      </c>
      <c r="O11" s="43" t="s">
        <v>34</v>
      </c>
      <c r="Q11" s="7" t="s">
        <v>26</v>
      </c>
      <c r="R11" s="20"/>
      <c r="S11" s="35" t="s">
        <v>38</v>
      </c>
    </row>
    <row r="12" spans="2:19" x14ac:dyDescent="0.3">
      <c r="B12" s="32" t="s">
        <v>9</v>
      </c>
      <c r="C12" s="37"/>
      <c r="D12" s="42" t="s">
        <v>9</v>
      </c>
      <c r="E12" s="29" t="str">
        <f>VLOOKUP(C12/2,$N$6:$O$13,2,0)</f>
        <v>　</v>
      </c>
      <c r="H12" s="33" t="s">
        <v>26</v>
      </c>
      <c r="I12" s="39"/>
      <c r="J12" s="41" t="s">
        <v>26</v>
      </c>
      <c r="K12" s="30" t="str">
        <f>VLOOKUP(I12,$N$6:$O$13,2,0)</f>
        <v>　</v>
      </c>
      <c r="N12" s="4">
        <v>1</v>
      </c>
      <c r="O12" s="43" t="s">
        <v>35</v>
      </c>
      <c r="Q12" s="7" t="s">
        <v>27</v>
      </c>
      <c r="R12" s="60" t="s">
        <v>42</v>
      </c>
      <c r="S12" s="61"/>
    </row>
    <row r="13" spans="2:19" x14ac:dyDescent="0.3">
      <c r="B13" s="32" t="s">
        <v>27</v>
      </c>
      <c r="C13" s="37"/>
      <c r="D13" s="42" t="s">
        <v>27</v>
      </c>
      <c r="E13" s="29" t="str">
        <f>VLOOKUP(C13/-5,$N$6:$O$13,2,0)</f>
        <v>　</v>
      </c>
      <c r="H13" s="33" t="s">
        <v>27</v>
      </c>
      <c r="I13" s="39"/>
      <c r="J13" s="41" t="s">
        <v>27</v>
      </c>
      <c r="K13" s="30" t="str">
        <f>VLOOKUP(I13/-5,$N$6:$O$13,2,0)</f>
        <v>　</v>
      </c>
      <c r="N13" s="25">
        <v>0</v>
      </c>
      <c r="O13" s="25" t="s">
        <v>53</v>
      </c>
      <c r="Q13" s="7" t="s">
        <v>22</v>
      </c>
      <c r="R13" s="56" t="s">
        <v>38</v>
      </c>
      <c r="S13" s="57"/>
    </row>
    <row r="14" spans="2:19" x14ac:dyDescent="0.3">
      <c r="B14" s="32" t="s">
        <v>22</v>
      </c>
      <c r="C14" s="37"/>
      <c r="D14" s="42" t="s">
        <v>22</v>
      </c>
      <c r="E14" s="29" t="str">
        <f>VLOOKUP(C14,$N$6:$O$13,2,0)</f>
        <v>　</v>
      </c>
      <c r="H14" s="33" t="s">
        <v>22</v>
      </c>
      <c r="I14" s="39"/>
      <c r="J14" s="41" t="s">
        <v>22</v>
      </c>
      <c r="K14" s="30" t="str">
        <f>VLOOKUP(I14,$N$6:$O$13,2,0)</f>
        <v>　</v>
      </c>
      <c r="N14" s="31"/>
      <c r="Q14" s="7" t="s">
        <v>10</v>
      </c>
      <c r="R14" s="56" t="s">
        <v>43</v>
      </c>
      <c r="S14" s="57"/>
    </row>
    <row r="15" spans="2:19" x14ac:dyDescent="0.3">
      <c r="B15" s="32" t="s">
        <v>11</v>
      </c>
      <c r="C15" s="37"/>
      <c r="D15" s="42" t="s">
        <v>11</v>
      </c>
      <c r="E15" s="29" t="str">
        <f>VLOOKUP(E26,$N$6:$O$13,2,0)</f>
        <v>　</v>
      </c>
      <c r="F15" s="4" t="s">
        <v>10</v>
      </c>
      <c r="H15" s="33" t="s">
        <v>11</v>
      </c>
      <c r="I15" s="39"/>
      <c r="J15" s="41" t="s">
        <v>11</v>
      </c>
      <c r="K15" s="30" t="str">
        <f>VLOOKUP(K26,$N$6:$O$13,2,0)</f>
        <v>　</v>
      </c>
      <c r="L15" s="24" t="s">
        <v>10</v>
      </c>
      <c r="Q15" s="9" t="s">
        <v>15</v>
      </c>
      <c r="R15" s="54" t="s">
        <v>44</v>
      </c>
      <c r="S15" s="55"/>
    </row>
    <row r="16" spans="2:19" x14ac:dyDescent="0.3">
      <c r="B16" s="32" t="s">
        <v>12</v>
      </c>
      <c r="C16" s="37"/>
      <c r="D16" s="42" t="s">
        <v>12</v>
      </c>
      <c r="E16" s="29" t="str">
        <f t="shared" ref="E16:E24" si="0">VLOOKUP(E27,$N$6:$O$13,2,0)</f>
        <v>　</v>
      </c>
      <c r="H16" s="33" t="s">
        <v>12</v>
      </c>
      <c r="I16" s="39"/>
      <c r="J16" s="41" t="s">
        <v>12</v>
      </c>
      <c r="K16" s="30" t="str">
        <f>VLOOKUP(K27,$N$6:$O$13,2,0)</f>
        <v>　</v>
      </c>
    </row>
    <row r="17" spans="2:20" x14ac:dyDescent="0.3">
      <c r="B17" s="32" t="s">
        <v>13</v>
      </c>
      <c r="C17" s="37"/>
      <c r="D17" s="42" t="s">
        <v>13</v>
      </c>
      <c r="E17" s="29" t="str">
        <f t="shared" si="0"/>
        <v>　</v>
      </c>
      <c r="H17" s="33" t="s">
        <v>13</v>
      </c>
      <c r="I17" s="39"/>
      <c r="J17" s="41" t="s">
        <v>13</v>
      </c>
      <c r="K17" s="30" t="str">
        <f>VLOOKUP(K28,$N$6:$O$13,2,0)</f>
        <v>　</v>
      </c>
    </row>
    <row r="18" spans="2:20" x14ac:dyDescent="0.3">
      <c r="B18" s="32" t="s">
        <v>14</v>
      </c>
      <c r="C18" s="37"/>
      <c r="D18" s="42" t="s">
        <v>14</v>
      </c>
      <c r="E18" s="29" t="str">
        <f t="shared" si="0"/>
        <v>　</v>
      </c>
      <c r="H18" s="33" t="s">
        <v>14</v>
      </c>
      <c r="I18" s="39"/>
      <c r="J18" s="41" t="s">
        <v>14</v>
      </c>
      <c r="K18" s="30" t="str">
        <f>VLOOKUP(K29,$N$6:$O$13,2,0)</f>
        <v>　</v>
      </c>
      <c r="N18" s="68" t="s">
        <v>98</v>
      </c>
      <c r="O18" s="67"/>
      <c r="P18" s="67"/>
      <c r="Q18" s="67"/>
      <c r="R18" s="67"/>
      <c r="S18" s="67"/>
    </row>
    <row r="19" spans="2:20" x14ac:dyDescent="0.3">
      <c r="D19" s="42" t="s">
        <v>16</v>
      </c>
      <c r="E19" s="29" t="str">
        <f t="shared" si="0"/>
        <v>　</v>
      </c>
      <c r="F19" s="4" t="s">
        <v>15</v>
      </c>
      <c r="J19" s="41" t="s">
        <v>16</v>
      </c>
      <c r="K19" s="30" t="str">
        <f t="shared" ref="K16:K24" si="1">VLOOKUP(K30,$N$6:$O$13,2,0)</f>
        <v>　</v>
      </c>
      <c r="L19" s="24" t="s">
        <v>15</v>
      </c>
      <c r="N19" s="67"/>
      <c r="O19" s="67"/>
      <c r="P19" s="67"/>
      <c r="Q19" s="67"/>
      <c r="R19" s="67"/>
      <c r="S19" s="67"/>
    </row>
    <row r="20" spans="2:20" x14ac:dyDescent="0.3">
      <c r="D20" s="42" t="s">
        <v>17</v>
      </c>
      <c r="E20" s="29" t="str">
        <f t="shared" si="0"/>
        <v>　</v>
      </c>
      <c r="J20" s="41" t="s">
        <v>17</v>
      </c>
      <c r="K20" s="30" t="str">
        <f>VLOOKUP(K31,$N$6:$O$13,2,0)</f>
        <v>　</v>
      </c>
      <c r="N20" s="67"/>
      <c r="O20" s="67"/>
      <c r="P20" s="67"/>
      <c r="Q20" s="67"/>
      <c r="R20" s="67"/>
      <c r="S20" s="67"/>
    </row>
    <row r="21" spans="2:20" x14ac:dyDescent="0.3">
      <c r="D21" s="42" t="s">
        <v>18</v>
      </c>
      <c r="E21" s="29" t="str">
        <f t="shared" si="0"/>
        <v>　</v>
      </c>
      <c r="J21" s="41" t="s">
        <v>18</v>
      </c>
      <c r="K21" s="30" t="str">
        <f>VLOOKUP(K32,$N$6:$O$13,2,0)</f>
        <v>　</v>
      </c>
      <c r="N21" s="67"/>
      <c r="O21" s="67"/>
      <c r="P21" s="67"/>
      <c r="Q21" s="67"/>
      <c r="R21" s="67"/>
      <c r="S21" s="67"/>
    </row>
    <row r="22" spans="2:20" x14ac:dyDescent="0.3">
      <c r="D22" s="42" t="s">
        <v>19</v>
      </c>
      <c r="E22" s="29" t="str">
        <f t="shared" si="0"/>
        <v>　</v>
      </c>
      <c r="J22" s="41" t="s">
        <v>19</v>
      </c>
      <c r="K22" s="30" t="str">
        <f>VLOOKUP(K33,$N$6:$O$13,2,0)</f>
        <v>　</v>
      </c>
      <c r="N22" s="67"/>
      <c r="O22" s="67"/>
      <c r="P22" s="67"/>
      <c r="Q22" s="67"/>
      <c r="R22" s="67"/>
      <c r="S22" s="67"/>
    </row>
    <row r="23" spans="2:20" x14ac:dyDescent="0.3">
      <c r="D23" s="42" t="s">
        <v>20</v>
      </c>
      <c r="E23" s="29" t="str">
        <f t="shared" si="0"/>
        <v>　</v>
      </c>
      <c r="J23" s="41" t="s">
        <v>20</v>
      </c>
      <c r="K23" s="30" t="str">
        <f>VLOOKUP(K34,$N$6:$O$13,2,0)</f>
        <v>　</v>
      </c>
      <c r="N23" s="67"/>
      <c r="O23" s="67"/>
      <c r="P23" s="67"/>
      <c r="Q23" s="67"/>
      <c r="R23" s="67"/>
      <c r="S23" s="67"/>
    </row>
    <row r="24" spans="2:20" x14ac:dyDescent="0.3">
      <c r="D24" s="42" t="s">
        <v>21</v>
      </c>
      <c r="E24" s="29" t="str">
        <f t="shared" si="0"/>
        <v>　</v>
      </c>
      <c r="J24" s="41" t="s">
        <v>21</v>
      </c>
      <c r="K24" s="30" t="str">
        <f>VLOOKUP(K35,$N$6:$O$13,2,0)</f>
        <v>　</v>
      </c>
      <c r="N24" s="67"/>
      <c r="O24" s="67"/>
      <c r="P24" s="67"/>
      <c r="Q24" s="67"/>
      <c r="R24" s="67"/>
      <c r="S24" s="67"/>
    </row>
    <row r="25" spans="2:20" x14ac:dyDescent="0.3">
      <c r="F25"/>
      <c r="L25"/>
      <c r="N25" s="67"/>
      <c r="O25" s="67"/>
      <c r="P25" s="67"/>
      <c r="Q25" s="67"/>
      <c r="R25" s="67"/>
      <c r="S25" s="67"/>
    </row>
    <row r="26" spans="2:20" x14ac:dyDescent="0.3">
      <c r="C26" s="25">
        <f>E26*(QUOTIENT($I$6,20)+1)+E30*(QUOTIENT($I$6,40)+1)+E31*(QUOTIENT($I$6,40)+1)+E32*(QUOTIENT($I$6,40)+1)</f>
        <v>0</v>
      </c>
      <c r="E26" s="25">
        <v>0</v>
      </c>
      <c r="F26"/>
      <c r="I26" s="25">
        <f>K26*(QUOTIENT($I$6,20)+1)+K30*(QUOTIENT($I$6,40)+1)+K31*(QUOTIENT($I$6,40)+1)+K32*(QUOTIENT($I$6,40)+1)</f>
        <v>0</v>
      </c>
      <c r="K26" s="25">
        <v>0</v>
      </c>
      <c r="L26"/>
      <c r="N26" s="67"/>
      <c r="O26" s="67"/>
      <c r="P26" s="67"/>
      <c r="Q26" s="67"/>
      <c r="R26" s="67"/>
      <c r="S26" s="67"/>
    </row>
    <row r="27" spans="2:20" x14ac:dyDescent="0.3">
      <c r="B27" s="2">
        <f>COUNT($E$26:$E$35)</f>
        <v>10</v>
      </c>
      <c r="C27" s="25">
        <f>E27*(QUOTIENT($I$6,20)+1)+E30*(QUOTIENT($I$6,40)+1)+E33*(QUOTIENT($I$6,40)+1)+E34*(QUOTIENT($I$6,40)+1)</f>
        <v>0</v>
      </c>
      <c r="E27" s="25">
        <v>0</v>
      </c>
      <c r="F27"/>
      <c r="H27" s="2">
        <f>COUNT($K$26:$K$35)</f>
        <v>10</v>
      </c>
      <c r="I27" s="25">
        <f>K27*(QUOTIENT($I$6,20)+1)+K30*(QUOTIENT($I$6,40)+1)+K33*(QUOTIENT($I$6,40)+1)+K34*(QUOTIENT($I$6,40)+1)</f>
        <v>0</v>
      </c>
      <c r="K27" s="25">
        <v>0</v>
      </c>
      <c r="N27" s="67"/>
      <c r="O27" s="67"/>
      <c r="P27" s="67"/>
      <c r="Q27" s="67"/>
      <c r="R27" s="67"/>
      <c r="S27" s="67"/>
      <c r="T27" s="1"/>
    </row>
    <row r="28" spans="2:20" x14ac:dyDescent="0.3">
      <c r="B28" s="2" t="b">
        <f>$C$27=$C$16</f>
        <v>1</v>
      </c>
      <c r="C28" s="25">
        <f>E28*(QUOTIENT($I$6,20)+1)+E31*(QUOTIENT($I$6,40)+1)+E33*(QUOTIENT($I$6,40)+1)+E35*(QUOTIENT($I$6,40)+1)</f>
        <v>0</v>
      </c>
      <c r="E28" s="25">
        <v>0</v>
      </c>
      <c r="F28"/>
      <c r="H28" s="2" t="b">
        <f>$I$26=$I$15</f>
        <v>1</v>
      </c>
      <c r="I28" s="25">
        <f>K28*(QUOTIENT($I$6,20)+1)+K31*(QUOTIENT($I$6,40)+1)+K33*(QUOTIENT($I$6,40)+1)+K35*(QUOTIENT($I$6,40)+1)</f>
        <v>0</v>
      </c>
      <c r="K28" s="25">
        <v>0</v>
      </c>
      <c r="N28" s="67"/>
      <c r="O28" s="67"/>
      <c r="P28" s="67"/>
      <c r="Q28" s="67"/>
      <c r="R28" s="67"/>
      <c r="S28" s="67"/>
    </row>
    <row r="29" spans="2:20" x14ac:dyDescent="0.3">
      <c r="B29" s="2" t="b">
        <f>$C$26=$C$15</f>
        <v>1</v>
      </c>
      <c r="C29" s="25">
        <f>E29*(QUOTIENT($I$6,20)+1)+E32*(QUOTIENT($I$6,40)+1)+E34*(QUOTIENT($I$6,40)+1)+E35*(QUOTIENT($I$6,40)+1)</f>
        <v>0</v>
      </c>
      <c r="E29" s="25">
        <v>0</v>
      </c>
      <c r="F29"/>
      <c r="H29" s="2" t="b">
        <f>$I$27=$I$16</f>
        <v>1</v>
      </c>
      <c r="I29" s="25">
        <f>K29*(QUOTIENT($I$6,20)+1)+K32*(QUOTIENT($I$6,40)+1)+K34*(QUOTIENT($I$6,40)+1)+K35*(QUOTIENT($I$6,40)+1)</f>
        <v>0</v>
      </c>
      <c r="K29" s="25">
        <v>0</v>
      </c>
      <c r="N29" s="67"/>
      <c r="O29" s="67"/>
      <c r="P29" s="67"/>
      <c r="Q29" s="67"/>
      <c r="R29" s="67"/>
      <c r="S29" s="67"/>
    </row>
    <row r="30" spans="2:20" x14ac:dyDescent="0.3">
      <c r="B30" s="2" t="b">
        <f>$C$28=$C$17</f>
        <v>1</v>
      </c>
      <c r="C30" s="25">
        <f>COUNTIF(E26:E35,"&lt;&gt;0")</f>
        <v>0</v>
      </c>
      <c r="E30" s="25">
        <v>0</v>
      </c>
      <c r="F30"/>
      <c r="H30" s="2" t="b">
        <f>$I$28=$I$17</f>
        <v>1</v>
      </c>
      <c r="I30" s="25">
        <f>COUNTIF(K26:K35,"&lt;&gt;0")</f>
        <v>0</v>
      </c>
      <c r="K30" s="25">
        <v>0</v>
      </c>
      <c r="N30" s="67"/>
      <c r="O30" s="67"/>
      <c r="P30" s="67"/>
      <c r="Q30" s="67"/>
      <c r="R30" s="67"/>
      <c r="S30" s="67"/>
    </row>
    <row r="31" spans="2:20" x14ac:dyDescent="0.3">
      <c r="B31" s="2" t="b">
        <f>$C$29=$C$18</f>
        <v>1</v>
      </c>
      <c r="C31" s="25">
        <f>COUNTIF(C7:C14,"&lt;&gt;")</f>
        <v>0</v>
      </c>
      <c r="E31" s="25">
        <v>0</v>
      </c>
      <c r="F31"/>
      <c r="H31" s="2" t="b">
        <f>$I$29=$I$18</f>
        <v>1</v>
      </c>
      <c r="I31" s="25">
        <f>COUNTIF(I7:I14,"&lt;&gt;")</f>
        <v>0</v>
      </c>
      <c r="K31" s="25">
        <v>0</v>
      </c>
      <c r="N31" s="67"/>
      <c r="O31" s="67"/>
      <c r="P31" s="67"/>
      <c r="Q31" s="67"/>
      <c r="R31" s="67"/>
      <c r="S31" s="67"/>
    </row>
    <row r="32" spans="2:20" x14ac:dyDescent="0.3">
      <c r="B32" s="2" t="b">
        <f>$C$32&lt;=4</f>
        <v>1</v>
      </c>
      <c r="C32" s="25">
        <f>4-C31</f>
        <v>4</v>
      </c>
      <c r="E32" s="25">
        <v>0</v>
      </c>
      <c r="F32"/>
      <c r="H32" s="2" t="b">
        <f>$I$30&lt;=$I$32</f>
        <v>1</v>
      </c>
      <c r="I32" s="25">
        <f>4-I31</f>
        <v>4</v>
      </c>
      <c r="K32" s="25">
        <v>0</v>
      </c>
    </row>
    <row r="33" spans="2:20" x14ac:dyDescent="0.3">
      <c r="B33" s="2" t="b">
        <f t="array" ref="B33">$E$26:$E$35&lt;=7</f>
        <v>1</v>
      </c>
      <c r="E33" s="25">
        <v>0</v>
      </c>
      <c r="F33"/>
      <c r="H33" s="2" t="b">
        <f t="array" ref="H33">$K$26:$K$35&lt;=7</f>
        <v>1</v>
      </c>
      <c r="K33" s="25">
        <v>0</v>
      </c>
    </row>
    <row r="34" spans="2:20" x14ac:dyDescent="0.3">
      <c r="B34" s="2" t="b">
        <f t="array" ref="B34">$E$26:$E$35=INT($E$26:$E$35)</f>
        <v>1</v>
      </c>
      <c r="E34" s="25">
        <v>0</v>
      </c>
      <c r="F34"/>
      <c r="H34" s="2" t="b">
        <f t="array" ref="H34">$K$26:$K$35=INT($K$26:$K$35)</f>
        <v>1</v>
      </c>
      <c r="K34" s="25">
        <v>0</v>
      </c>
    </row>
    <row r="35" spans="2:20" x14ac:dyDescent="0.3">
      <c r="B35" s="2">
        <f>{32767,32767,0.000001,0.01,FALSE,FALSE,TRUE,1,1,1,0.0001,TRUE}</f>
        <v>32767</v>
      </c>
      <c r="E35" s="25">
        <v>0</v>
      </c>
      <c r="F35"/>
      <c r="H35" s="2">
        <f>{32767,32767,0.000001,0.01,FALSE,FALSE,FALSE,1,2,1,0.0001,TRUE}</f>
        <v>32767</v>
      </c>
      <c r="K35" s="25">
        <v>0</v>
      </c>
    </row>
    <row r="36" spans="2:20" x14ac:dyDescent="0.3">
      <c r="B36" s="2">
        <f>{0,0,1,100,0,FALSE,TRUE,0.075,0,0,FALSE,30}</f>
        <v>0</v>
      </c>
      <c r="F36"/>
      <c r="H36" s="2">
        <f>{0,0,3,100,0,FALSE,FALSE,0.075,0,0,FALSE,30}</f>
        <v>0</v>
      </c>
    </row>
    <row r="37" spans="2:20" x14ac:dyDescent="0.3">
      <c r="F37"/>
      <c r="L37"/>
    </row>
    <row r="38" spans="2:20" x14ac:dyDescent="0.3">
      <c r="F38"/>
      <c r="T38" s="1"/>
    </row>
    <row r="39" spans="2:20" x14ac:dyDescent="0.3">
      <c r="F39"/>
      <c r="L39"/>
    </row>
    <row r="40" spans="2:20" x14ac:dyDescent="0.3">
      <c r="F40"/>
      <c r="L40"/>
    </row>
    <row r="41" spans="2:20" x14ac:dyDescent="0.3">
      <c r="F41"/>
      <c r="L41"/>
    </row>
    <row r="42" spans="2:20" x14ac:dyDescent="0.3">
      <c r="F42"/>
      <c r="L42"/>
    </row>
    <row r="43" spans="2:20" x14ac:dyDescent="0.3">
      <c r="B43" s="25"/>
      <c r="C43" s="25"/>
      <c r="D43" s="25"/>
      <c r="E43" s="25"/>
      <c r="F43" s="26"/>
      <c r="L43"/>
    </row>
    <row r="44" spans="2:20" x14ac:dyDescent="0.3">
      <c r="L44"/>
    </row>
    <row r="45" spans="2:20" x14ac:dyDescent="0.3">
      <c r="L45"/>
    </row>
    <row r="46" spans="2:20" x14ac:dyDescent="0.3">
      <c r="L46"/>
    </row>
    <row r="47" spans="2:20" x14ac:dyDescent="0.3">
      <c r="T47" s="1"/>
    </row>
    <row r="48" spans="2:20" x14ac:dyDescent="0.3">
      <c r="L48"/>
    </row>
    <row r="49" spans="12:20" x14ac:dyDescent="0.3">
      <c r="T49" s="1"/>
    </row>
    <row r="50" spans="12:20" x14ac:dyDescent="0.3">
      <c r="L50"/>
    </row>
    <row r="51" spans="12:20" x14ac:dyDescent="0.3">
      <c r="L51"/>
    </row>
    <row r="52" spans="12:20" x14ac:dyDescent="0.3">
      <c r="L52"/>
    </row>
    <row r="53" spans="12:20" x14ac:dyDescent="0.3">
      <c r="L53"/>
    </row>
    <row r="54" spans="12:20" x14ac:dyDescent="0.3">
      <c r="L54"/>
    </row>
    <row r="55" spans="12:20" x14ac:dyDescent="0.3">
      <c r="L55"/>
    </row>
    <row r="56" spans="12:20" x14ac:dyDescent="0.3">
      <c r="L56"/>
    </row>
    <row r="57" spans="12:20" x14ac:dyDescent="0.3">
      <c r="L57"/>
    </row>
    <row r="58" spans="12:20" x14ac:dyDescent="0.3">
      <c r="T58" s="1"/>
    </row>
    <row r="59" spans="12:20" x14ac:dyDescent="0.3">
      <c r="L59"/>
    </row>
    <row r="60" spans="12:20" x14ac:dyDescent="0.3">
      <c r="T60" s="1"/>
    </row>
    <row r="61" spans="12:20" x14ac:dyDescent="0.3">
      <c r="L61"/>
    </row>
    <row r="62" spans="12:20" x14ac:dyDescent="0.3">
      <c r="L62"/>
    </row>
    <row r="63" spans="12:20" x14ac:dyDescent="0.3">
      <c r="L63"/>
    </row>
    <row r="64" spans="12:20" x14ac:dyDescent="0.3">
      <c r="L64"/>
    </row>
    <row r="65" spans="12:12" x14ac:dyDescent="0.3">
      <c r="L65"/>
    </row>
    <row r="66" spans="12:12" x14ac:dyDescent="0.3">
      <c r="L66"/>
    </row>
    <row r="67" spans="12:12" x14ac:dyDescent="0.3">
      <c r="L67"/>
    </row>
    <row r="68" spans="12:12" x14ac:dyDescent="0.3">
      <c r="L68"/>
    </row>
  </sheetData>
  <mergeCells count="10">
    <mergeCell ref="N18:S31"/>
    <mergeCell ref="R13:S13"/>
    <mergeCell ref="R14:S14"/>
    <mergeCell ref="R15:S15"/>
    <mergeCell ref="J6:K6"/>
    <mergeCell ref="B5:C5"/>
    <mergeCell ref="D6:E6"/>
    <mergeCell ref="H5:I5"/>
    <mergeCell ref="R7:S7"/>
    <mergeCell ref="R12:S12"/>
  </mergeCells>
  <phoneticPr fontId="7" type="noConversion"/>
  <pageMargins left="0.7" right="0.7" top="0.75" bottom="0.75" header="0.3" footer="0.3"/>
  <pageSetup paperSize="9" orientation="portrait" horizontalDpi="4294967293" verticalDpi="4294967293" r:id="rId1"/>
  <ignoredErrors>
    <ignoredError sqref="K13" formula="1"/>
    <ignoredError sqref="E9:E10 K9:K10" evalError="1"/>
    <ignoredError sqref="I31 C31" formulaRange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추옵계산</vt:lpstr>
      <vt:lpstr>무기추옵</vt:lpstr>
      <vt:lpstr>추옵추리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</dc:creator>
  <cp:lastModifiedBy>KIN</cp:lastModifiedBy>
  <dcterms:created xsi:type="dcterms:W3CDTF">2020-01-24T10:36:06Z</dcterms:created>
  <dcterms:modified xsi:type="dcterms:W3CDTF">2020-01-24T16:34:01Z</dcterms:modified>
</cp:coreProperties>
</file>