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wner\Documents\"/>
    </mc:Choice>
  </mc:AlternateContent>
  <xr:revisionPtr revIDLastSave="0" documentId="13_ncr:1_{FDE9CB54-0819-4D66-BA5C-BCECA288E9C0}" xr6:coauthVersionLast="36" xr6:coauthVersionMax="36" xr10:uidLastSave="{00000000-0000-0000-0000-000000000000}"/>
  <bookViews>
    <workbookView xWindow="0" yWindow="0" windowWidth="28800" windowHeight="12180" xr2:uid="{30947283-9440-446B-B8C0-6C4A3CC3339D}"/>
  </bookViews>
  <sheets>
    <sheet name="데미지 계산기" sheetId="1" r:id="rId1"/>
    <sheet name="쌍검" sheetId="2" r:id="rId2"/>
    <sheet name="슬래시액스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10" i="1" l="1"/>
  <c r="D12" i="1" l="1"/>
  <c r="D6" i="1" l="1"/>
  <c r="D11" i="1"/>
  <c r="D22" i="1" s="1"/>
  <c r="D21" i="1" l="1"/>
  <c r="D4" i="1"/>
  <c r="B21" i="2"/>
  <c r="C21" i="2"/>
  <c r="F5" i="2" l="1"/>
  <c r="F7" i="2"/>
  <c r="F5" i="3"/>
  <c r="E5" i="3"/>
  <c r="G5" i="3" l="1"/>
  <c r="E13" i="2"/>
  <c r="E16" i="2"/>
  <c r="E11" i="2"/>
  <c r="E5" i="2"/>
  <c r="E10" i="2"/>
  <c r="E18" i="2"/>
  <c r="E9" i="2"/>
  <c r="E7" i="2"/>
  <c r="G7" i="2" s="1"/>
  <c r="E6" i="2"/>
  <c r="E15" i="2"/>
  <c r="E20" i="2"/>
  <c r="E12" i="2"/>
  <c r="E17" i="2"/>
  <c r="E8" i="2"/>
  <c r="E14" i="2"/>
  <c r="E19" i="2"/>
  <c r="F6" i="2"/>
  <c r="F18" i="2"/>
  <c r="F19" i="2"/>
  <c r="F10" i="2"/>
  <c r="F12" i="2"/>
  <c r="F13" i="2"/>
  <c r="F14" i="2"/>
  <c r="F15" i="2"/>
  <c r="F17" i="2"/>
  <c r="F8" i="2"/>
  <c r="F20" i="2"/>
  <c r="F9" i="2"/>
  <c r="F11" i="2"/>
  <c r="F16" i="2"/>
  <c r="G13" i="2" l="1"/>
  <c r="G18" i="2"/>
  <c r="G20" i="2"/>
  <c r="G15" i="2"/>
  <c r="G16" i="2"/>
  <c r="G17" i="2"/>
  <c r="G11" i="2"/>
  <c r="G6" i="2"/>
  <c r="G8" i="2"/>
  <c r="G9" i="2"/>
  <c r="E21" i="2"/>
  <c r="G5" i="2"/>
  <c r="G14" i="2"/>
  <c r="G12" i="2"/>
  <c r="G10" i="2"/>
  <c r="G19" i="2"/>
  <c r="F21" i="2"/>
  <c r="G21" i="2" l="1"/>
</calcChain>
</file>

<file path=xl/sharedStrings.xml><?xml version="1.0" encoding="utf-8"?>
<sst xmlns="http://schemas.openxmlformats.org/spreadsheetml/2006/main" count="101" uniqueCount="84">
  <si>
    <t>공격</t>
    <phoneticPr fontId="1" type="noConversion"/>
  </si>
  <si>
    <t>간파</t>
    <phoneticPr fontId="1" type="noConversion"/>
  </si>
  <si>
    <t>약점 특효</t>
    <phoneticPr fontId="1" type="noConversion"/>
  </si>
  <si>
    <t>슈퍼회심</t>
    <phoneticPr fontId="1" type="noConversion"/>
  </si>
  <si>
    <t>예리도</t>
    <phoneticPr fontId="1" type="noConversion"/>
  </si>
  <si>
    <t>보라</t>
    <phoneticPr fontId="1" type="noConversion"/>
  </si>
  <si>
    <t>흰색</t>
    <phoneticPr fontId="1" type="noConversion"/>
  </si>
  <si>
    <t>파랑</t>
    <phoneticPr fontId="1" type="noConversion"/>
  </si>
  <si>
    <t>속성 기대값</t>
    <phoneticPr fontId="1" type="noConversion"/>
  </si>
  <si>
    <t>무기</t>
    <phoneticPr fontId="1" type="noConversion"/>
  </si>
  <si>
    <t>쌍검</t>
    <phoneticPr fontId="1" type="noConversion"/>
  </si>
  <si>
    <t>힘의 부적</t>
    <phoneticPr fontId="1" type="noConversion"/>
  </si>
  <si>
    <t>힘의 발톱</t>
    <phoneticPr fontId="1" type="noConversion"/>
  </si>
  <si>
    <t>회심률</t>
    <phoneticPr fontId="1" type="noConversion"/>
  </si>
  <si>
    <t>속성 배율</t>
    <phoneticPr fontId="1" type="noConversion"/>
  </si>
  <si>
    <t>물리 기대값</t>
    <phoneticPr fontId="1" type="noConversion"/>
  </si>
  <si>
    <t>물리 배율</t>
    <phoneticPr fontId="1" type="noConversion"/>
  </si>
  <si>
    <t>기초 공격력</t>
    <phoneticPr fontId="1" type="noConversion"/>
  </si>
  <si>
    <t>공격력</t>
    <phoneticPr fontId="1" type="noConversion"/>
  </si>
  <si>
    <t>속성</t>
    <phoneticPr fontId="1" type="noConversion"/>
  </si>
  <si>
    <t>회심격 배율</t>
    <phoneticPr fontId="1" type="noConversion"/>
  </si>
  <si>
    <t>무기 배율</t>
    <phoneticPr fontId="1" type="noConversion"/>
  </si>
  <si>
    <t>육질</t>
    <phoneticPr fontId="1" type="noConversion"/>
  </si>
  <si>
    <t>참격</t>
    <phoneticPr fontId="1" type="noConversion"/>
  </si>
  <si>
    <t>속성</t>
    <phoneticPr fontId="1" type="noConversion"/>
  </si>
  <si>
    <t>귀인약G</t>
    <phoneticPr fontId="1" type="noConversion"/>
  </si>
  <si>
    <t>진-속성 가속</t>
    <phoneticPr fontId="1" type="noConversion"/>
  </si>
  <si>
    <t>속성 가속</t>
    <phoneticPr fontId="1" type="noConversion"/>
  </si>
  <si>
    <t>회심격 [속성]</t>
    <phoneticPr fontId="1" type="noConversion"/>
  </si>
  <si>
    <t>속성 공격 강화</t>
    <phoneticPr fontId="1" type="noConversion"/>
  </si>
  <si>
    <t>상처</t>
    <phoneticPr fontId="1" type="noConversion"/>
  </si>
  <si>
    <t>달인의 연통</t>
    <phoneticPr fontId="1" type="noConversion"/>
  </si>
  <si>
    <t>나무기둥</t>
    <phoneticPr fontId="1" type="noConversion"/>
  </si>
  <si>
    <t>공격 스테이터스</t>
    <phoneticPr fontId="1" type="noConversion"/>
  </si>
  <si>
    <t>공격력</t>
    <phoneticPr fontId="1" type="noConversion"/>
  </si>
  <si>
    <t>회심률</t>
    <phoneticPr fontId="1" type="noConversion"/>
  </si>
  <si>
    <t>기대값</t>
    <phoneticPr fontId="1" type="noConversion"/>
  </si>
  <si>
    <t>계산용</t>
    <phoneticPr fontId="1" type="noConversion"/>
  </si>
  <si>
    <t>초록</t>
    <phoneticPr fontId="1" type="noConversion"/>
  </si>
  <si>
    <t>노랑</t>
    <phoneticPr fontId="1" type="noConversion"/>
  </si>
  <si>
    <t>물리</t>
    <phoneticPr fontId="1" type="noConversion"/>
  </si>
  <si>
    <t>속성</t>
    <phoneticPr fontId="1" type="noConversion"/>
  </si>
  <si>
    <t>합계</t>
    <phoneticPr fontId="1" type="noConversion"/>
  </si>
  <si>
    <t>회심률 총합</t>
    <phoneticPr fontId="1" type="noConversion"/>
  </si>
  <si>
    <t>속성 총합</t>
    <phoneticPr fontId="1" type="noConversion"/>
  </si>
  <si>
    <t>스킬</t>
    <phoneticPr fontId="1" type="noConversion"/>
  </si>
  <si>
    <t>기타</t>
    <phoneticPr fontId="1" type="noConversion"/>
  </si>
  <si>
    <t>슬래시액스</t>
    <phoneticPr fontId="1" type="noConversion"/>
  </si>
  <si>
    <t>쌍검</t>
  </si>
  <si>
    <t>모션</t>
    <phoneticPr fontId="1" type="noConversion"/>
  </si>
  <si>
    <t>도끼: 가로베기</t>
    <phoneticPr fontId="1" type="noConversion"/>
  </si>
  <si>
    <t>난무_1</t>
    <phoneticPr fontId="1" type="noConversion"/>
  </si>
  <si>
    <t>난무_2</t>
    <phoneticPr fontId="1" type="noConversion"/>
  </si>
  <si>
    <t>난무_3</t>
  </si>
  <si>
    <t>난무_4</t>
  </si>
  <si>
    <t>난무_5</t>
  </si>
  <si>
    <t>난무_6</t>
  </si>
  <si>
    <t>난무_7</t>
  </si>
  <si>
    <t>난무_8</t>
  </si>
  <si>
    <t>난무_9</t>
  </si>
  <si>
    <t>난무_10</t>
  </si>
  <si>
    <t>난무_11</t>
  </si>
  <si>
    <t>난무_12</t>
  </si>
  <si>
    <t>난무_13</t>
  </si>
  <si>
    <t>난무_14</t>
  </si>
  <si>
    <t>난무_15</t>
  </si>
  <si>
    <t>난무_16</t>
  </si>
  <si>
    <t>흰색</t>
  </si>
  <si>
    <t>진-회심격 배율</t>
    <phoneticPr fontId="1" type="noConversion"/>
  </si>
  <si>
    <t>최종 수정일</t>
    <phoneticPr fontId="1" type="noConversion"/>
  </si>
  <si>
    <t>진-회심격 [속성]</t>
    <phoneticPr fontId="1" type="noConversion"/>
  </si>
  <si>
    <t>차지액스</t>
    <phoneticPr fontId="1" type="noConversion"/>
  </si>
  <si>
    <t>태도</t>
    <phoneticPr fontId="1" type="noConversion"/>
  </si>
  <si>
    <t>대검</t>
    <phoneticPr fontId="1" type="noConversion"/>
  </si>
  <si>
    <t>한손검</t>
    <phoneticPr fontId="1" type="noConversion"/>
  </si>
  <si>
    <t>해머</t>
    <phoneticPr fontId="1" type="noConversion"/>
  </si>
  <si>
    <t>수렵피리</t>
    <phoneticPr fontId="1" type="noConversion"/>
  </si>
  <si>
    <t>랜스</t>
    <phoneticPr fontId="1" type="noConversion"/>
  </si>
  <si>
    <t>건랜스</t>
    <phoneticPr fontId="1" type="noConversion"/>
  </si>
  <si>
    <t>조충곤</t>
    <phoneticPr fontId="1" type="noConversion"/>
  </si>
  <si>
    <t>빨강</t>
    <phoneticPr fontId="1" type="noConversion"/>
  </si>
  <si>
    <t>주황</t>
    <phoneticPr fontId="1" type="noConversion"/>
  </si>
  <si>
    <t>도전자</t>
    <phoneticPr fontId="1" type="noConversion"/>
  </si>
  <si>
    <t>분노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</si>
</sst>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>
      <alignment vertical="center"/>
    </xf>
    <xf numFmtId="0" fontId="6" fillId="5" borderId="1" xfId="0" applyNumberFormat="1" applyFont="1" applyFill="1" applyBorder="1" applyAlignment="1">
      <alignment vertical="center"/>
    </xf>
    <xf numFmtId="9" fontId="6" fillId="5" borderId="1" xfId="0" applyNumberFormat="1" applyFont="1" applyFill="1" applyBorder="1" applyAlignment="1">
      <alignment vertical="center"/>
    </xf>
    <xf numFmtId="9" fontId="6" fillId="5" borderId="1" xfId="1" applyFont="1" applyFill="1" applyBorder="1" applyAlignment="1">
      <alignment vertical="center"/>
    </xf>
    <xf numFmtId="0" fontId="2" fillId="5" borderId="1" xfId="0" applyNumberFormat="1" applyFont="1" applyFill="1" applyBorder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C28FD-51EF-4CE7-8EC9-4AA9CD912307}">
  <dimension ref="A1:L37"/>
  <sheetViews>
    <sheetView tabSelected="1" workbookViewId="0">
      <selection activeCell="B2" sqref="B2"/>
    </sheetView>
  </sheetViews>
  <sheetFormatPr defaultRowHeight="16.5"/>
  <cols>
    <col min="1" max="1" width="15" style="1" customWidth="1"/>
    <col min="2" max="2" width="11.25" style="1" customWidth="1"/>
    <col min="3" max="3" width="15" style="1" customWidth="1"/>
    <col min="4" max="4" width="11.25" style="1" customWidth="1"/>
    <col min="5" max="5" width="9" style="1" customWidth="1"/>
    <col min="6" max="6" width="11.25" bestFit="1" customWidth="1"/>
    <col min="7" max="9" width="15" customWidth="1"/>
    <col min="10" max="13" width="9" customWidth="1"/>
    <col min="14" max="14" width="8.875" customWidth="1"/>
  </cols>
  <sheetData>
    <row r="1" spans="1:11">
      <c r="A1" s="3" t="s">
        <v>69</v>
      </c>
      <c r="B1" s="24">
        <v>43868</v>
      </c>
    </row>
    <row r="2" spans="1:11">
      <c r="A2" s="3"/>
      <c r="B2" s="24"/>
    </row>
    <row r="3" spans="1:11">
      <c r="A3" s="25" t="s">
        <v>9</v>
      </c>
      <c r="B3" s="25"/>
      <c r="C3" s="25" t="s">
        <v>33</v>
      </c>
      <c r="D3" s="25"/>
      <c r="E3"/>
      <c r="F3" s="23" t="s">
        <v>4</v>
      </c>
      <c r="G3" s="23" t="s">
        <v>16</v>
      </c>
      <c r="H3" s="23" t="s">
        <v>14</v>
      </c>
      <c r="I3" s="16"/>
    </row>
    <row r="4" spans="1:11">
      <c r="A4" s="11" t="s">
        <v>9</v>
      </c>
      <c r="B4" s="13" t="s">
        <v>48</v>
      </c>
      <c r="C4" s="14" t="s">
        <v>34</v>
      </c>
      <c r="D4" s="19">
        <f xml:space="preserve"> ROUND($D$10 * VLOOKUP($B$4, $F$13:$I$23, 2, FALSE), 0)</f>
        <v>0</v>
      </c>
      <c r="E4"/>
      <c r="F4" s="12" t="s">
        <v>80</v>
      </c>
      <c r="G4" s="15">
        <v>0.5</v>
      </c>
      <c r="H4" s="15">
        <v>0.25</v>
      </c>
    </row>
    <row r="5" spans="1:11">
      <c r="A5" s="11" t="s">
        <v>18</v>
      </c>
      <c r="B5" s="13">
        <v>0</v>
      </c>
      <c r="C5" s="14" t="s">
        <v>35</v>
      </c>
      <c r="D5" s="21">
        <f xml:space="preserve"> MIN(1, ($B$6 + IF($B$14, CHOOSE($B$14, 5, 10, 15, 20, 25, 30, 40)) + IF($B$18 &gt;= 4, 5) + IF($B$24, 50) + IF(AND($B$19, $B$26), CHOOSE($B$19, 5, 5, 7, 7, 10, 15, 20))) / 100)</f>
        <v>0</v>
      </c>
      <c r="E5"/>
      <c r="F5" s="12" t="s">
        <v>81</v>
      </c>
      <c r="G5" s="15">
        <v>0.75</v>
      </c>
      <c r="H5" s="15">
        <v>0.5</v>
      </c>
    </row>
    <row r="6" spans="1:11">
      <c r="A6" s="11" t="s">
        <v>13</v>
      </c>
      <c r="B6" s="13">
        <v>0</v>
      </c>
      <c r="C6" s="14" t="s">
        <v>19</v>
      </c>
      <c r="D6" s="19">
        <f xml:space="preserve"> ROUND($D$12, -1)</f>
        <v>0</v>
      </c>
      <c r="E6"/>
      <c r="F6" s="12" t="s">
        <v>39</v>
      </c>
      <c r="G6" s="15">
        <v>1</v>
      </c>
      <c r="H6" s="15">
        <v>0.75</v>
      </c>
      <c r="I6" s="16"/>
    </row>
    <row r="7" spans="1:11">
      <c r="A7" s="11" t="s">
        <v>19</v>
      </c>
      <c r="B7" s="13">
        <v>0</v>
      </c>
      <c r="E7"/>
      <c r="F7" s="12" t="s">
        <v>38</v>
      </c>
      <c r="G7" s="15">
        <v>1.05</v>
      </c>
      <c r="H7" s="15">
        <v>1</v>
      </c>
      <c r="I7" s="16"/>
      <c r="J7" s="3"/>
      <c r="K7" s="3"/>
    </row>
    <row r="8" spans="1:11">
      <c r="A8" s="11" t="s">
        <v>4</v>
      </c>
      <c r="B8" s="13" t="s">
        <v>67</v>
      </c>
      <c r="E8"/>
      <c r="F8" s="12" t="s">
        <v>7</v>
      </c>
      <c r="G8" s="15">
        <v>1.2</v>
      </c>
      <c r="H8" s="15">
        <v>1.0625</v>
      </c>
      <c r="I8" s="9"/>
      <c r="J8" s="5"/>
      <c r="K8" s="5"/>
    </row>
    <row r="9" spans="1:11">
      <c r="A9" s="25" t="s">
        <v>45</v>
      </c>
      <c r="B9" s="25"/>
      <c r="C9" s="25" t="s">
        <v>37</v>
      </c>
      <c r="D9" s="25"/>
      <c r="E9"/>
      <c r="F9" s="12" t="s">
        <v>6</v>
      </c>
      <c r="G9" s="15">
        <v>1.32</v>
      </c>
      <c r="H9" s="15">
        <v>1.15625</v>
      </c>
      <c r="I9" s="9"/>
      <c r="J9" s="5"/>
      <c r="K9" s="5"/>
    </row>
    <row r="10" spans="1:11">
      <c r="A10" s="11" t="s">
        <v>28</v>
      </c>
      <c r="B10" s="13">
        <v>0</v>
      </c>
      <c r="C10" s="14" t="s">
        <v>17</v>
      </c>
      <c r="D10" s="19">
        <f xml:space="preserve"> $B$5 / VLOOKUP($B$4, $F$13:$I$23, 2, FALSE) + IF($B$21, 6) + IF($B$22, 9) + IF($B$23, 7) + $B$18 * 3 + IF($B$26, $B$19 * 4)</f>
        <v>0</v>
      </c>
      <c r="E10"/>
      <c r="F10" s="12" t="s">
        <v>5</v>
      </c>
      <c r="G10" s="15">
        <v>1.39</v>
      </c>
      <c r="H10" s="15">
        <v>1.25</v>
      </c>
      <c r="I10" s="9"/>
      <c r="J10" s="5"/>
      <c r="K10" s="5"/>
    </row>
    <row r="11" spans="1:11">
      <c r="A11" s="11" t="s">
        <v>70</v>
      </c>
      <c r="B11" s="13">
        <v>0</v>
      </c>
      <c r="C11" s="14" t="s">
        <v>43</v>
      </c>
      <c r="D11" s="20">
        <f xml:space="preserve"> MIN(1, $D$5 + IF($B$17, IF($B$25, CHOOSE($B$17, 15, 30, 50), CHOOSE($B$17, 10, 15, 30))) / 100)</f>
        <v>0</v>
      </c>
      <c r="E11"/>
      <c r="F11" s="8"/>
      <c r="G11" s="8"/>
      <c r="H11" s="8"/>
      <c r="I11" s="10"/>
      <c r="J11" s="5"/>
      <c r="K11" s="5"/>
    </row>
    <row r="12" spans="1:11">
      <c r="A12" s="11" t="s">
        <v>27</v>
      </c>
      <c r="B12" s="13">
        <v>0</v>
      </c>
      <c r="C12" s="14" t="s">
        <v>44</v>
      </c>
      <c r="D12" s="19">
        <f xml:space="preserve"> MIN($B$7 * IF($B$15, CHOOSE($B$15, 1, 1, 1, 1.05, 1.1, 1.2), 1) + _xlfn.IFS($B$13, 150, $B$12, 60, TRUE, 0) + IF($B$7, IF($B$15, CHOOSE($B$15, 30, 60, 100, 100, 100, 100))), MAX($B$7 * 1.6, $B$7 + 150))</f>
        <v>0</v>
      </c>
      <c r="E12"/>
      <c r="F12" s="23" t="s">
        <v>9</v>
      </c>
      <c r="G12" s="23" t="s">
        <v>21</v>
      </c>
      <c r="H12" s="23" t="s">
        <v>20</v>
      </c>
      <c r="I12" s="23" t="s">
        <v>68</v>
      </c>
      <c r="J12" s="5"/>
      <c r="K12" s="5"/>
    </row>
    <row r="13" spans="1:11">
      <c r="A13" s="11" t="s">
        <v>26</v>
      </c>
      <c r="B13" s="13">
        <v>0</v>
      </c>
      <c r="E13"/>
      <c r="F13" s="12" t="s">
        <v>73</v>
      </c>
      <c r="G13" s="15">
        <v>4.8</v>
      </c>
      <c r="H13" s="15">
        <v>1.5</v>
      </c>
      <c r="I13" s="15">
        <v>1.7</v>
      </c>
    </row>
    <row r="14" spans="1:11">
      <c r="A14" s="11" t="s">
        <v>1</v>
      </c>
      <c r="B14" s="13">
        <v>0</v>
      </c>
      <c r="E14"/>
      <c r="F14" s="12" t="s">
        <v>72</v>
      </c>
      <c r="G14" s="15">
        <v>3.3</v>
      </c>
      <c r="H14" s="15">
        <v>1.35</v>
      </c>
      <c r="I14" s="15">
        <v>1.55</v>
      </c>
    </row>
    <row r="15" spans="1:11">
      <c r="A15" s="11" t="s">
        <v>29</v>
      </c>
      <c r="B15" s="13">
        <v>0</v>
      </c>
      <c r="E15"/>
      <c r="F15" s="12" t="s">
        <v>74</v>
      </c>
      <c r="G15" s="15">
        <v>1.4</v>
      </c>
      <c r="H15" s="15">
        <v>1.35</v>
      </c>
      <c r="I15" s="15">
        <v>1.55</v>
      </c>
    </row>
    <row r="16" spans="1:11">
      <c r="A16" s="11" t="s">
        <v>3</v>
      </c>
      <c r="B16" s="13">
        <v>0</v>
      </c>
      <c r="E16"/>
      <c r="F16" s="12" t="s">
        <v>10</v>
      </c>
      <c r="G16" s="15">
        <v>1.4</v>
      </c>
      <c r="H16" s="15">
        <v>1.35</v>
      </c>
      <c r="I16" s="15">
        <v>1.55</v>
      </c>
    </row>
    <row r="17" spans="1:12">
      <c r="A17" s="11" t="s">
        <v>2</v>
      </c>
      <c r="B17" s="13">
        <v>0</v>
      </c>
      <c r="E17"/>
      <c r="F17" s="12" t="s">
        <v>75</v>
      </c>
      <c r="G17" s="15">
        <v>5.2</v>
      </c>
      <c r="H17" s="15">
        <v>1.5</v>
      </c>
      <c r="I17" s="15">
        <v>1.7</v>
      </c>
    </row>
    <row r="18" spans="1:12">
      <c r="A18" s="11" t="s">
        <v>0</v>
      </c>
      <c r="B18" s="13">
        <v>0</v>
      </c>
      <c r="E18"/>
      <c r="F18" s="12" t="s">
        <v>76</v>
      </c>
      <c r="G18" s="15">
        <v>4.2</v>
      </c>
      <c r="H18" s="15">
        <v>1.5</v>
      </c>
      <c r="I18" s="15">
        <v>1.7</v>
      </c>
    </row>
    <row r="19" spans="1:12">
      <c r="A19" s="11" t="s">
        <v>82</v>
      </c>
      <c r="B19" s="13">
        <v>0</v>
      </c>
      <c r="E19"/>
      <c r="F19" s="12" t="s">
        <v>77</v>
      </c>
      <c r="G19" s="15">
        <v>2.2999999999999998</v>
      </c>
      <c r="H19" s="15">
        <v>1.35</v>
      </c>
      <c r="I19" s="15">
        <v>1.55</v>
      </c>
    </row>
    <row r="20" spans="1:12">
      <c r="A20" s="26" t="s">
        <v>46</v>
      </c>
      <c r="B20" s="26"/>
      <c r="C20" s="26" t="s">
        <v>36</v>
      </c>
      <c r="D20" s="26"/>
      <c r="E20"/>
      <c r="F20" s="12" t="s">
        <v>78</v>
      </c>
      <c r="G20" s="15">
        <v>2.2999999999999998</v>
      </c>
      <c r="H20" s="15">
        <v>1.35</v>
      </c>
      <c r="I20" s="15">
        <v>1.55</v>
      </c>
      <c r="J20" s="4"/>
      <c r="K20" s="4"/>
      <c r="L20" s="4"/>
    </row>
    <row r="21" spans="1:12">
      <c r="A21" s="11" t="s">
        <v>11</v>
      </c>
      <c r="B21" s="13">
        <v>0</v>
      </c>
      <c r="C21" s="11" t="s">
        <v>15</v>
      </c>
      <c r="D21" s="22">
        <f xml:space="preserve"> IF($D$11 &gt;= 0, $D$10 * $D$11 * (1.25 + $B$16 * 0.05) + $D$10 * (1 - $D$11), $D$10 * $D$11 * -1 * 0.75 + $D$10 * (1 + $D$11)) * VLOOKUP($B$8, $F$4:$H$10, 2, FALSE)</f>
        <v>0</v>
      </c>
      <c r="E21"/>
      <c r="F21" s="12" t="s">
        <v>47</v>
      </c>
      <c r="G21" s="15">
        <v>3.5</v>
      </c>
      <c r="H21" s="15">
        <v>1.35</v>
      </c>
      <c r="I21" s="15">
        <v>1.55</v>
      </c>
      <c r="J21" s="5"/>
      <c r="K21" s="5"/>
      <c r="L21" s="5"/>
    </row>
    <row r="22" spans="1:12">
      <c r="A22" s="11" t="s">
        <v>12</v>
      </c>
      <c r="B22" s="13">
        <v>0</v>
      </c>
      <c r="C22" s="11" t="s">
        <v>8</v>
      </c>
      <c r="D22" s="22">
        <f xml:space="preserve"> IF($D$12 &gt; 0, _xlfn.IFS($B$11, $D$12 * $D$11 * VLOOKUP($B$4, $F$13:$I$23, 4, FALSE) +$D$12 * ( 1 - $D$11), $B$10, $D$12 * $D$11 * VLOOKUP($B$4, $F$13:$I$23, 3, FALSE) + $D$12 * (1 - $D$11), TRUE, $D$12)) / 10 * VLOOKUP($B$8, $F$4:$H$10, 3, FALSE)</f>
        <v>0</v>
      </c>
      <c r="E22"/>
      <c r="F22" s="12" t="s">
        <v>71</v>
      </c>
      <c r="G22" s="15">
        <v>3.6</v>
      </c>
      <c r="H22" s="15">
        <v>1.35</v>
      </c>
      <c r="I22" s="15">
        <v>1.55</v>
      </c>
    </row>
    <row r="23" spans="1:12">
      <c r="A23" s="11" t="s">
        <v>25</v>
      </c>
      <c r="B23" s="13">
        <v>0</v>
      </c>
      <c r="D23" s="7"/>
      <c r="E23"/>
      <c r="F23" s="12" t="s">
        <v>79</v>
      </c>
      <c r="G23" s="15">
        <v>3.1</v>
      </c>
      <c r="H23" s="15">
        <v>1.35</v>
      </c>
      <c r="I23" s="15">
        <v>1.55</v>
      </c>
    </row>
    <row r="24" spans="1:12">
      <c r="A24" s="11" t="s">
        <v>31</v>
      </c>
      <c r="B24" s="13">
        <v>0</v>
      </c>
      <c r="D24" s="7"/>
      <c r="E24"/>
    </row>
    <row r="25" spans="1:12">
      <c r="A25" s="11" t="s">
        <v>30</v>
      </c>
      <c r="B25" s="13">
        <v>0</v>
      </c>
      <c r="E25"/>
    </row>
    <row r="26" spans="1:12">
      <c r="A26" s="11" t="s">
        <v>83</v>
      </c>
      <c r="B26" s="13">
        <v>0</v>
      </c>
      <c r="E26"/>
    </row>
    <row r="27" spans="1:12">
      <c r="E27"/>
    </row>
    <row r="30" spans="1:12">
      <c r="F30" s="5"/>
    </row>
    <row r="31" spans="1:12">
      <c r="I31" s="5"/>
      <c r="J31" s="5"/>
      <c r="K31" s="5"/>
      <c r="L31" s="5"/>
    </row>
    <row r="32" spans="1:12">
      <c r="D32" s="7"/>
    </row>
    <row r="33" spans="4:4">
      <c r="D33" s="7"/>
    </row>
    <row r="34" spans="4:4">
      <c r="D34" s="7"/>
    </row>
    <row r="35" spans="4:4">
      <c r="D35" s="7"/>
    </row>
    <row r="36" spans="4:4">
      <c r="D36" s="7"/>
    </row>
    <row r="37" spans="4:4">
      <c r="D37" s="7"/>
    </row>
  </sheetData>
  <mergeCells count="6">
    <mergeCell ref="A3:B3"/>
    <mergeCell ref="A9:B9"/>
    <mergeCell ref="A20:B20"/>
    <mergeCell ref="C9:D9"/>
    <mergeCell ref="C3:D3"/>
    <mergeCell ref="C20:D20"/>
  </mergeCells>
  <phoneticPr fontId="1" type="noConversion"/>
  <dataValidations count="7">
    <dataValidation type="list" allowBlank="1" showInputMessage="1" showErrorMessage="1" sqref="B4" xr:uid="{56DC6F4E-AEFC-448A-93BF-7DE03C25F508}">
      <formula1>"대검, 태도, 한손검, 쌍검, 해머, 수렵피리, 랜스, 건랜스, 슬래시액스, 차지액스, 조충곤"</formula1>
    </dataValidation>
    <dataValidation type="list" allowBlank="1" showInputMessage="1" showErrorMessage="1" sqref="B8" xr:uid="{9AB748AD-6376-47FC-B5F8-95F2CD2C20DD}">
      <formula1>"빨강,주황,노랑,초록,파랑,흰색,보라"</formula1>
    </dataValidation>
    <dataValidation type="list" allowBlank="1" showInputMessage="1" showErrorMessage="1" sqref="B15" xr:uid="{7C51D495-8785-4945-9810-654204D14162}">
      <formula1>"0,1,2,3,4,5,6"</formula1>
    </dataValidation>
    <dataValidation type="list" allowBlank="1" showInputMessage="1" showErrorMessage="1" sqref="B18:B19 B14:B15" xr:uid="{12ECE86E-079A-4723-A4A9-DAD5D2C59CBA}">
      <formula1>"0,1,2,3,4,5,6,7"</formula1>
    </dataValidation>
    <dataValidation type="list" allowBlank="1" showInputMessage="1" showErrorMessage="1" sqref="B16:B17" xr:uid="{03CBAAAC-C1CC-4583-85C0-1ADC40938D6B}">
      <formula1>"0,1,2,3"</formula1>
    </dataValidation>
    <dataValidation type="list" allowBlank="1" showInputMessage="1" showErrorMessage="1" sqref="B21:B26" xr:uid="{134DF063-142D-4A30-BE7F-B52031C15245}">
      <formula1>"1,0"</formula1>
    </dataValidation>
    <dataValidation type="list" allowBlank="1" showInputMessage="1" showErrorMessage="1" sqref="B10:B13" xr:uid="{D4E5014E-B4EC-4675-8CE0-4F13A796B122}">
      <formula1>"0,1"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9FC1C-5CE6-4CC1-BDF6-B8D6230C3EC7}">
  <dimension ref="A1:G28"/>
  <sheetViews>
    <sheetView workbookViewId="0">
      <selection activeCell="J12" sqref="J12"/>
    </sheetView>
  </sheetViews>
  <sheetFormatPr defaultRowHeight="16.5"/>
  <sheetData>
    <row r="1" spans="1:7">
      <c r="A1" s="2" t="s">
        <v>22</v>
      </c>
      <c r="B1" s="2" t="s">
        <v>23</v>
      </c>
      <c r="C1" s="2" t="s">
        <v>24</v>
      </c>
      <c r="F1" s="3"/>
      <c r="G1" s="3"/>
    </row>
    <row r="2" spans="1:7">
      <c r="A2" s="2" t="s">
        <v>32</v>
      </c>
      <c r="B2" s="3">
        <v>80</v>
      </c>
      <c r="C2" s="3">
        <v>30</v>
      </c>
      <c r="E2" s="3"/>
    </row>
    <row r="4" spans="1:7">
      <c r="A4" s="3" t="s">
        <v>49</v>
      </c>
      <c r="B4" s="2" t="s">
        <v>16</v>
      </c>
      <c r="C4" s="2" t="s">
        <v>14</v>
      </c>
      <c r="E4" s="3" t="s">
        <v>40</v>
      </c>
      <c r="F4" s="3" t="s">
        <v>41</v>
      </c>
      <c r="G4" s="3" t="s">
        <v>42</v>
      </c>
    </row>
    <row r="5" spans="1:7">
      <c r="A5" s="3" t="s">
        <v>51</v>
      </c>
      <c r="B5" s="3">
        <v>17</v>
      </c>
      <c r="C5" s="3">
        <v>1</v>
      </c>
      <c r="E5" s="17">
        <f xml:space="preserve"> ROUND('데미지 계산기'!$D$21 * $B$2 / 100 * B5 / 100, 0)</f>
        <v>0</v>
      </c>
      <c r="F5" s="18">
        <f xml:space="preserve"> ROUND('데미지 계산기'!$D$22 * $C$2 / 100 * C5, 0)</f>
        <v>0</v>
      </c>
      <c r="G5" s="18">
        <f t="shared" ref="G5:G20" si="0" xml:space="preserve"> E5 + F5</f>
        <v>0</v>
      </c>
    </row>
    <row r="6" spans="1:7">
      <c r="A6" s="3" t="s">
        <v>52</v>
      </c>
      <c r="B6" s="3">
        <v>17</v>
      </c>
      <c r="C6" s="3">
        <v>1</v>
      </c>
      <c r="E6" s="17">
        <f xml:space="preserve"> ROUND('데미지 계산기'!$D$21 * $B$2 / 100 * B6 / 100, 0)</f>
        <v>0</v>
      </c>
      <c r="F6" s="18">
        <f xml:space="preserve"> ROUND('데미지 계산기'!$D$22 * $C$2 / 100 * C6, 0)</f>
        <v>0</v>
      </c>
      <c r="G6" s="18">
        <f t="shared" si="0"/>
        <v>0</v>
      </c>
    </row>
    <row r="7" spans="1:7">
      <c r="A7" s="3" t="s">
        <v>53</v>
      </c>
      <c r="B7" s="3">
        <v>6</v>
      </c>
      <c r="C7" s="3">
        <v>0.8</v>
      </c>
      <c r="E7" s="17">
        <f xml:space="preserve"> ROUND('데미지 계산기'!$D$21 * $B$2 / 100 * B7 / 100, 0)</f>
        <v>0</v>
      </c>
      <c r="F7" s="18">
        <f xml:space="preserve"> ROUND('데미지 계산기'!$D$22 * $C$2 / 100 * C7, 0)</f>
        <v>0</v>
      </c>
      <c r="G7" s="18">
        <f xml:space="preserve"> E7 + F7</f>
        <v>0</v>
      </c>
    </row>
    <row r="8" spans="1:7">
      <c r="A8" s="3" t="s">
        <v>54</v>
      </c>
      <c r="B8" s="3">
        <v>6</v>
      </c>
      <c r="C8" s="3">
        <v>0.8</v>
      </c>
      <c r="E8" s="17">
        <f xml:space="preserve"> ROUND('데미지 계산기'!$D$21 * $B$2 / 100 * B8 / 100, 0)</f>
        <v>0</v>
      </c>
      <c r="F8" s="18">
        <f xml:space="preserve"> ROUND('데미지 계산기'!$D$22 * $C$2 / 100 * C8, 0)</f>
        <v>0</v>
      </c>
      <c r="G8" s="18">
        <f t="shared" si="0"/>
        <v>0</v>
      </c>
    </row>
    <row r="9" spans="1:7">
      <c r="A9" s="3" t="s">
        <v>55</v>
      </c>
      <c r="B9" s="3">
        <v>10</v>
      </c>
      <c r="C9" s="3">
        <v>0.8</v>
      </c>
      <c r="E9" s="17">
        <f xml:space="preserve"> ROUND('데미지 계산기'!$D$21 * $B$2 / 100 * B9 / 100, 0)</f>
        <v>0</v>
      </c>
      <c r="F9" s="18">
        <f xml:space="preserve"> ROUND('데미지 계산기'!$D$22 * $C$2 / 100 * C9, 0)</f>
        <v>0</v>
      </c>
      <c r="G9" s="18">
        <f t="shared" si="0"/>
        <v>0</v>
      </c>
    </row>
    <row r="10" spans="1:7">
      <c r="A10" s="3" t="s">
        <v>56</v>
      </c>
      <c r="B10" s="3">
        <v>10</v>
      </c>
      <c r="C10" s="3">
        <v>0.8</v>
      </c>
      <c r="E10" s="17">
        <f xml:space="preserve"> ROUND('데미지 계산기'!$D$21 * $B$2 / 100 * B10 / 100, 0)</f>
        <v>0</v>
      </c>
      <c r="F10" s="18">
        <f xml:space="preserve"> ROUND('데미지 계산기'!$D$22 * $C$2 / 100 * C10, 0)</f>
        <v>0</v>
      </c>
      <c r="G10" s="18">
        <f t="shared" si="0"/>
        <v>0</v>
      </c>
    </row>
    <row r="11" spans="1:7">
      <c r="A11" s="3" t="s">
        <v>57</v>
      </c>
      <c r="B11" s="3">
        <v>9</v>
      </c>
      <c r="C11" s="3">
        <v>0.8</v>
      </c>
      <c r="E11" s="17">
        <f xml:space="preserve"> ROUND('데미지 계산기'!$D$21 * $B$2 / 100 * B11 / 100, 0)</f>
        <v>0</v>
      </c>
      <c r="F11" s="18">
        <f xml:space="preserve"> ROUND('데미지 계산기'!$D$22 * $C$2 / 100 * C11, 0)</f>
        <v>0</v>
      </c>
      <c r="G11" s="18">
        <f t="shared" si="0"/>
        <v>0</v>
      </c>
    </row>
    <row r="12" spans="1:7">
      <c r="A12" s="3" t="s">
        <v>58</v>
      </c>
      <c r="B12" s="3">
        <v>9</v>
      </c>
      <c r="C12" s="3">
        <v>0.8</v>
      </c>
      <c r="E12" s="17">
        <f xml:space="preserve"> ROUND('데미지 계산기'!$D$21 * $B$2 / 100 * B12 / 100, 0)</f>
        <v>0</v>
      </c>
      <c r="F12" s="18">
        <f xml:space="preserve"> ROUND('데미지 계산기'!$D$22 * $C$2 / 100 * C12, 0)</f>
        <v>0</v>
      </c>
      <c r="G12" s="18">
        <f t="shared" si="0"/>
        <v>0</v>
      </c>
    </row>
    <row r="13" spans="1:7">
      <c r="A13" s="3" t="s">
        <v>59</v>
      </c>
      <c r="B13" s="3">
        <v>11</v>
      </c>
      <c r="C13" s="3">
        <v>0.8</v>
      </c>
      <c r="E13" s="17">
        <f xml:space="preserve"> ROUND('데미지 계산기'!$D$21 * $B$2 / 100 * B13 / 100, 0)</f>
        <v>0</v>
      </c>
      <c r="F13" s="18">
        <f xml:space="preserve"> ROUND('데미지 계산기'!$D$22 * $C$2 / 100 * C13, 0)</f>
        <v>0</v>
      </c>
      <c r="G13" s="18">
        <f t="shared" si="0"/>
        <v>0</v>
      </c>
    </row>
    <row r="14" spans="1:7">
      <c r="A14" s="3" t="s">
        <v>60</v>
      </c>
      <c r="B14" s="3">
        <v>11</v>
      </c>
      <c r="C14" s="3">
        <v>0.8</v>
      </c>
      <c r="E14" s="17">
        <f xml:space="preserve"> ROUND('데미지 계산기'!$D$21 * $B$2 / 100 * B14 / 100, 0)</f>
        <v>0</v>
      </c>
      <c r="F14" s="18">
        <f xml:space="preserve"> ROUND('데미지 계산기'!$D$22 * $C$2 / 100 * C14, 0)</f>
        <v>0</v>
      </c>
      <c r="G14" s="18">
        <f t="shared" si="0"/>
        <v>0</v>
      </c>
    </row>
    <row r="15" spans="1:7">
      <c r="A15" s="3" t="s">
        <v>61</v>
      </c>
      <c r="B15" s="3">
        <v>9</v>
      </c>
      <c r="C15" s="3">
        <v>0.8</v>
      </c>
      <c r="E15" s="17">
        <f xml:space="preserve"> ROUND('데미지 계산기'!$D$21 * $B$2 / 100 * B15 / 100, 0)</f>
        <v>0</v>
      </c>
      <c r="F15" s="18">
        <f xml:space="preserve"> ROUND('데미지 계산기'!$D$22 * $C$2 / 100 * C15, 0)</f>
        <v>0</v>
      </c>
      <c r="G15" s="18">
        <f t="shared" si="0"/>
        <v>0</v>
      </c>
    </row>
    <row r="16" spans="1:7">
      <c r="A16" s="3" t="s">
        <v>62</v>
      </c>
      <c r="B16" s="3">
        <v>9</v>
      </c>
      <c r="C16" s="3">
        <v>0.8</v>
      </c>
      <c r="E16" s="17">
        <f xml:space="preserve"> ROUND('데미지 계산기'!$D$21 * $B$2 / 100 * B16 / 100, 0)</f>
        <v>0</v>
      </c>
      <c r="F16" s="18">
        <f xml:space="preserve"> ROUND('데미지 계산기'!$D$22 * $C$2 / 100 * C16, 0)</f>
        <v>0</v>
      </c>
      <c r="G16" s="18">
        <f t="shared" si="0"/>
        <v>0</v>
      </c>
    </row>
    <row r="17" spans="1:7">
      <c r="A17" s="3" t="s">
        <v>63</v>
      </c>
      <c r="B17" s="3">
        <v>12</v>
      </c>
      <c r="C17" s="3">
        <v>0.8</v>
      </c>
      <c r="E17" s="17">
        <f xml:space="preserve"> ROUND('데미지 계산기'!$D$21 * $B$2 / 100 * B17 / 100, 0)</f>
        <v>0</v>
      </c>
      <c r="F17" s="18">
        <f xml:space="preserve"> ROUND('데미지 계산기'!$D$22 * $C$2 / 100 * C17, 0)</f>
        <v>0</v>
      </c>
      <c r="G17" s="18">
        <f t="shared" si="0"/>
        <v>0</v>
      </c>
    </row>
    <row r="18" spans="1:7">
      <c r="A18" s="3" t="s">
        <v>64</v>
      </c>
      <c r="B18" s="3">
        <v>12</v>
      </c>
      <c r="C18" s="3">
        <v>0.8</v>
      </c>
      <c r="E18" s="17">
        <f xml:space="preserve"> ROUND('데미지 계산기'!$D$21 * $B$2 / 100 * B18 / 100, 0)</f>
        <v>0</v>
      </c>
      <c r="F18" s="18">
        <f xml:space="preserve"> ROUND('데미지 계산기'!$D$22 * $C$2 / 100 * C18, 0)</f>
        <v>0</v>
      </c>
      <c r="G18" s="18">
        <f t="shared" si="0"/>
        <v>0</v>
      </c>
    </row>
    <row r="19" spans="1:7">
      <c r="A19" s="3" t="s">
        <v>65</v>
      </c>
      <c r="B19" s="3">
        <v>7</v>
      </c>
      <c r="C19" s="3">
        <v>1</v>
      </c>
      <c r="E19" s="17">
        <f xml:space="preserve"> ROUND('데미지 계산기'!$D$21 * $B$2 / 100 * B19 / 100, 0)</f>
        <v>0</v>
      </c>
      <c r="F19" s="18">
        <f xml:space="preserve"> ROUND('데미지 계산기'!$D$22 * $C$2 / 100 * C19, 0)</f>
        <v>0</v>
      </c>
      <c r="G19" s="18">
        <f t="shared" si="0"/>
        <v>0</v>
      </c>
    </row>
    <row r="20" spans="1:7">
      <c r="A20" s="3" t="s">
        <v>66</v>
      </c>
      <c r="B20" s="3">
        <v>20</v>
      </c>
      <c r="C20" s="3">
        <v>1</v>
      </c>
      <c r="E20" s="17">
        <f xml:space="preserve"> ROUND('데미지 계산기'!$D$21 * $B$2 / 100 * B20 / 100, 0)</f>
        <v>0</v>
      </c>
      <c r="F20" s="18">
        <f xml:space="preserve"> ROUND('데미지 계산기'!$D$22 * $C$2 / 100 * C20, 0)</f>
        <v>0</v>
      </c>
      <c r="G20" s="18">
        <f t="shared" si="0"/>
        <v>0</v>
      </c>
    </row>
    <row r="21" spans="1:7">
      <c r="A21" s="3" t="s">
        <v>42</v>
      </c>
      <c r="B21" s="3">
        <f xml:space="preserve"> SUM(B5:B20)</f>
        <v>175</v>
      </c>
      <c r="C21" s="3">
        <f xml:space="preserve"> SUM(C5:C20)</f>
        <v>13.600000000000001</v>
      </c>
      <c r="E21" s="18">
        <f xml:space="preserve"> SUM(E5:E20)</f>
        <v>0</v>
      </c>
      <c r="F21" s="18">
        <f xml:space="preserve"> SUM(F5:F20)</f>
        <v>0</v>
      </c>
      <c r="G21" s="18">
        <f xml:space="preserve"> SUM(G5:G20)</f>
        <v>0</v>
      </c>
    </row>
    <row r="23" spans="1:7">
      <c r="A23" s="2"/>
      <c r="B23" s="2"/>
      <c r="C23" s="2"/>
      <c r="D23" s="2"/>
      <c r="E23" s="2"/>
      <c r="F23" s="2"/>
      <c r="G23" s="2"/>
    </row>
    <row r="24" spans="1:7">
      <c r="A24" s="6"/>
      <c r="B24" s="6"/>
      <c r="C24" s="6"/>
      <c r="D24" s="6"/>
      <c r="E24" s="6"/>
      <c r="F24" s="6"/>
      <c r="G24" s="6"/>
    </row>
    <row r="25" spans="1:7">
      <c r="A25" s="6"/>
      <c r="B25" s="6"/>
      <c r="C25" s="6"/>
      <c r="D25" s="6"/>
      <c r="E25" s="6"/>
      <c r="F25" s="6"/>
      <c r="G25" s="6"/>
    </row>
    <row r="26" spans="1:7">
      <c r="A26" s="6"/>
      <c r="B26" s="6"/>
      <c r="C26" s="6"/>
      <c r="D26" s="6"/>
      <c r="E26" s="6"/>
      <c r="F26" s="6"/>
      <c r="G26" s="6"/>
    </row>
    <row r="27" spans="1:7">
      <c r="A27" s="6"/>
      <c r="B27" s="6"/>
      <c r="C27" s="6"/>
      <c r="D27" s="6"/>
      <c r="E27" s="6"/>
      <c r="F27" s="6"/>
      <c r="G27" s="6"/>
    </row>
    <row r="28" spans="1:7">
      <c r="A28" s="6"/>
      <c r="B28" s="6"/>
      <c r="C28" s="6"/>
      <c r="D28" s="6"/>
      <c r="E28" s="6"/>
      <c r="F28" s="6"/>
      <c r="G28" s="6"/>
    </row>
  </sheetData>
  <phoneticPr fontId="1" type="noConversion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F347C-02CF-46FD-8F5E-358239EC19EB}">
  <dimension ref="A1:G21"/>
  <sheetViews>
    <sheetView workbookViewId="0">
      <selection activeCell="E11" sqref="E11"/>
    </sheetView>
  </sheetViews>
  <sheetFormatPr defaultRowHeight="16.5"/>
  <cols>
    <col min="1" max="1" width="14.125" bestFit="1" customWidth="1"/>
  </cols>
  <sheetData>
    <row r="1" spans="1:7">
      <c r="A1" s="3" t="s">
        <v>22</v>
      </c>
      <c r="B1" s="3" t="s">
        <v>23</v>
      </c>
      <c r="C1" s="3" t="s">
        <v>19</v>
      </c>
      <c r="F1" s="3"/>
      <c r="G1" s="3"/>
    </row>
    <row r="2" spans="1:7">
      <c r="A2" s="3" t="s">
        <v>32</v>
      </c>
      <c r="B2" s="3">
        <v>80</v>
      </c>
      <c r="C2" s="3">
        <v>30</v>
      </c>
      <c r="E2" s="3"/>
    </row>
    <row r="4" spans="1:7">
      <c r="A4" s="3" t="s">
        <v>49</v>
      </c>
      <c r="B4" s="3" t="s">
        <v>16</v>
      </c>
      <c r="C4" s="3" t="s">
        <v>14</v>
      </c>
      <c r="E4" s="3" t="s">
        <v>40</v>
      </c>
      <c r="F4" s="3" t="s">
        <v>19</v>
      </c>
      <c r="G4" s="3" t="s">
        <v>42</v>
      </c>
    </row>
    <row r="5" spans="1:7">
      <c r="A5" s="3" t="s">
        <v>50</v>
      </c>
      <c r="B5" s="3">
        <v>23</v>
      </c>
      <c r="C5" s="3">
        <v>1</v>
      </c>
      <c r="E5" s="17">
        <f xml:space="preserve"> ROUND('데미지 계산기'!$D$21 * $B$2 / 100 * B5 / 100, 0)</f>
        <v>0</v>
      </c>
      <c r="F5" s="18">
        <f xml:space="preserve"> ROUND('데미지 계산기'!$D$22 * $C$2 / 100 * C5, 0)</f>
        <v>0</v>
      </c>
      <c r="G5" s="18">
        <f t="shared" ref="G5" si="0" xml:space="preserve"> E5 + F5</f>
        <v>0</v>
      </c>
    </row>
    <row r="6" spans="1:7">
      <c r="A6" s="3"/>
      <c r="B6" s="3"/>
      <c r="C6" s="3"/>
      <c r="E6" s="17"/>
      <c r="F6" s="18"/>
      <c r="G6" s="18"/>
    </row>
    <row r="7" spans="1:7">
      <c r="A7" s="3"/>
      <c r="B7" s="3"/>
      <c r="C7" s="3"/>
      <c r="E7" s="17"/>
      <c r="F7" s="18"/>
      <c r="G7" s="18"/>
    </row>
    <row r="8" spans="1:7">
      <c r="A8" s="3"/>
      <c r="B8" s="3"/>
      <c r="C8" s="3"/>
      <c r="E8" s="17"/>
      <c r="F8" s="18"/>
      <c r="G8" s="18"/>
    </row>
    <row r="9" spans="1:7">
      <c r="A9" s="3"/>
      <c r="B9" s="3"/>
      <c r="C9" s="3"/>
      <c r="E9" s="17"/>
      <c r="F9" s="18"/>
      <c r="G9" s="18"/>
    </row>
    <row r="10" spans="1:7">
      <c r="A10" s="3"/>
      <c r="B10" s="3"/>
      <c r="C10" s="3"/>
      <c r="E10" s="17"/>
      <c r="F10" s="18"/>
      <c r="G10" s="18"/>
    </row>
    <row r="11" spans="1:7">
      <c r="A11" s="3"/>
      <c r="B11" s="3"/>
      <c r="C11" s="3"/>
      <c r="E11" s="17"/>
      <c r="F11" s="18"/>
      <c r="G11" s="18"/>
    </row>
    <row r="12" spans="1:7">
      <c r="A12" s="3"/>
      <c r="B12" s="3"/>
      <c r="C12" s="3"/>
      <c r="E12" s="17"/>
      <c r="F12" s="18"/>
      <c r="G12" s="18"/>
    </row>
    <row r="13" spans="1:7">
      <c r="A13" s="3"/>
      <c r="B13" s="3"/>
      <c r="C13" s="3"/>
      <c r="E13" s="17"/>
      <c r="F13" s="18"/>
      <c r="G13" s="18"/>
    </row>
    <row r="14" spans="1:7">
      <c r="A14" s="3"/>
      <c r="B14" s="3"/>
      <c r="C14" s="3"/>
      <c r="E14" s="17"/>
      <c r="F14" s="18"/>
      <c r="G14" s="18"/>
    </row>
    <row r="15" spans="1:7">
      <c r="A15" s="3"/>
      <c r="B15" s="3"/>
      <c r="C15" s="3"/>
      <c r="E15" s="17"/>
      <c r="F15" s="18"/>
      <c r="G15" s="18"/>
    </row>
    <row r="16" spans="1:7">
      <c r="A16" s="3"/>
      <c r="B16" s="3"/>
      <c r="C16" s="3"/>
      <c r="E16" s="17"/>
      <c r="F16" s="18"/>
      <c r="G16" s="18"/>
    </row>
    <row r="17" spans="1:7">
      <c r="A17" s="3"/>
      <c r="B17" s="3"/>
      <c r="C17" s="3"/>
      <c r="E17" s="17"/>
      <c r="F17" s="18"/>
      <c r="G17" s="18"/>
    </row>
    <row r="18" spans="1:7">
      <c r="A18" s="3"/>
      <c r="B18" s="3"/>
      <c r="C18" s="3"/>
      <c r="E18" s="17"/>
      <c r="F18" s="18"/>
      <c r="G18" s="18"/>
    </row>
    <row r="19" spans="1:7">
      <c r="A19" s="3"/>
      <c r="B19" s="3"/>
      <c r="C19" s="3"/>
      <c r="E19" s="17"/>
      <c r="F19" s="18"/>
      <c r="G19" s="18"/>
    </row>
    <row r="20" spans="1:7">
      <c r="A20" s="3"/>
      <c r="B20" s="3"/>
      <c r="C20" s="3"/>
      <c r="E20" s="17"/>
      <c r="F20" s="18"/>
      <c r="G20" s="18"/>
    </row>
    <row r="21" spans="1:7">
      <c r="A21" s="3"/>
      <c r="B21" s="3"/>
      <c r="C21" s="3"/>
      <c r="E21" s="18"/>
      <c r="F21" s="18"/>
      <c r="G21" s="18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데미지 계산기</vt:lpstr>
      <vt:lpstr>쌍검</vt:lpstr>
      <vt:lpstr>슬래시액스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2019-09-18T16:06:25Z</dcterms:created>
  <dcterms:modified xsi:type="dcterms:W3CDTF">2020-02-07T08:05:47Z</dcterms:modified>
</cp:coreProperties>
</file>