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hbe\Desktop\"/>
    </mc:Choice>
  </mc:AlternateContent>
  <xr:revisionPtr revIDLastSave="0" documentId="13_ncr:1_{37BE0B14-9F85-4E7D-AC75-E24B1A1ACBBC}" xr6:coauthVersionLast="45" xr6:coauthVersionMax="45" xr10:uidLastSave="{00000000-0000-0000-0000-000000000000}"/>
  <bookViews>
    <workbookView xWindow="-120" yWindow="-120" windowWidth="29040" windowHeight="15840" xr2:uid="{E1EF1C5D-CE76-4783-85BA-B0B52271C4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" l="1"/>
  <c r="J7" i="1"/>
  <c r="J9" i="1"/>
  <c r="K9" i="1"/>
  <c r="K7" i="1"/>
  <c r="B13" i="1"/>
  <c r="J13" i="1" s="1"/>
  <c r="B12" i="1"/>
  <c r="I12" i="1" s="1"/>
  <c r="B11" i="1"/>
  <c r="J11" i="1" s="1"/>
  <c r="B10" i="1"/>
  <c r="J10" i="1" s="1"/>
  <c r="B9" i="1"/>
  <c r="I9" i="1" s="1"/>
  <c r="B8" i="1"/>
  <c r="I8" i="1" s="1"/>
  <c r="B2" i="1"/>
  <c r="B3" i="1" s="1"/>
  <c r="K8" i="1" l="1"/>
  <c r="J8" i="1"/>
  <c r="I10" i="1"/>
  <c r="K13" i="1"/>
  <c r="B5" i="1"/>
  <c r="F7" i="1" s="1"/>
  <c r="G10" i="1"/>
  <c r="K12" i="1"/>
  <c r="J12" i="1"/>
  <c r="K11" i="1"/>
  <c r="I11" i="1"/>
  <c r="I13" i="1"/>
  <c r="K10" i="1"/>
  <c r="G7" i="1"/>
  <c r="O10" i="1" s="1"/>
  <c r="P7" i="1"/>
  <c r="G8" i="1"/>
  <c r="P12" i="1" l="1"/>
  <c r="N13" i="1"/>
  <c r="G9" i="1"/>
  <c r="P13" i="1"/>
  <c r="O7" i="1"/>
  <c r="O13" i="1"/>
  <c r="O12" i="1"/>
  <c r="O8" i="1"/>
  <c r="O11" i="1"/>
  <c r="O9" i="1"/>
  <c r="M19" i="1" s="1"/>
  <c r="P8" i="1"/>
  <c r="P9" i="1"/>
  <c r="Q30" i="1" s="1"/>
  <c r="P10" i="1"/>
  <c r="P11" i="1"/>
  <c r="N12" i="1"/>
  <c r="N7" i="1"/>
  <c r="N10" i="1"/>
  <c r="N8" i="1"/>
  <c r="N9" i="1"/>
  <c r="N11" i="1"/>
  <c r="Q23" i="1"/>
  <c r="J17" i="1" l="1"/>
  <c r="Q31" i="1"/>
  <c r="O18" i="1"/>
  <c r="J21" i="1"/>
  <c r="J22" i="1"/>
  <c r="Q19" i="1"/>
  <c r="O19" i="1"/>
  <c r="P28" i="1"/>
  <c r="O28" i="1"/>
  <c r="J28" i="1"/>
  <c r="K28" i="1"/>
  <c r="L28" i="1"/>
  <c r="M28" i="1"/>
  <c r="N28" i="1"/>
  <c r="Q28" i="1"/>
  <c r="J31" i="1"/>
  <c r="P31" i="1"/>
  <c r="K31" i="1"/>
  <c r="N31" i="1"/>
  <c r="L31" i="1"/>
  <c r="M31" i="1"/>
  <c r="O31" i="1"/>
  <c r="J18" i="1"/>
  <c r="L33" i="1"/>
  <c r="M33" i="1"/>
  <c r="N33" i="1"/>
  <c r="J33" i="1"/>
  <c r="P33" i="1"/>
  <c r="Q33" i="1"/>
  <c r="K33" i="1"/>
  <c r="O33" i="1"/>
  <c r="L22" i="1"/>
  <c r="M30" i="1"/>
  <c r="J30" i="1"/>
  <c r="K30" i="1"/>
  <c r="N30" i="1"/>
  <c r="O30" i="1"/>
  <c r="P30" i="1"/>
  <c r="L30" i="1"/>
  <c r="N32" i="1"/>
  <c r="K32" i="1"/>
  <c r="O32" i="1"/>
  <c r="P32" i="1"/>
  <c r="Q32" i="1"/>
  <c r="L32" i="1"/>
  <c r="M32" i="1"/>
  <c r="J32" i="1"/>
  <c r="N29" i="1"/>
  <c r="J29" i="1"/>
  <c r="O29" i="1"/>
  <c r="Q29" i="1"/>
  <c r="P29" i="1"/>
  <c r="K29" i="1"/>
  <c r="L29" i="1"/>
  <c r="M29" i="1"/>
  <c r="M18" i="1"/>
  <c r="Q22" i="1"/>
  <c r="J34" i="1"/>
  <c r="K34" i="1"/>
  <c r="M34" i="1"/>
  <c r="N34" i="1"/>
  <c r="O34" i="1"/>
  <c r="L34" i="1"/>
  <c r="P34" i="1"/>
  <c r="Q34" i="1"/>
  <c r="O22" i="1"/>
  <c r="K19" i="1"/>
  <c r="L18" i="1"/>
  <c r="M22" i="1"/>
  <c r="N18" i="1"/>
  <c r="K23" i="1"/>
  <c r="P19" i="1"/>
  <c r="Q21" i="1"/>
  <c r="O23" i="1"/>
  <c r="P21" i="1"/>
  <c r="M23" i="1"/>
  <c r="P22" i="1"/>
  <c r="L23" i="1"/>
  <c r="K18" i="1"/>
  <c r="N21" i="1"/>
  <c r="J19" i="1"/>
  <c r="M20" i="1"/>
  <c r="N20" i="1"/>
  <c r="P20" i="1"/>
  <c r="Q20" i="1"/>
  <c r="O20" i="1"/>
  <c r="L20" i="1"/>
  <c r="K20" i="1"/>
  <c r="J20" i="1"/>
  <c r="K17" i="1"/>
  <c r="L17" i="1"/>
  <c r="P17" i="1"/>
  <c r="N17" i="1"/>
  <c r="M17" i="1"/>
  <c r="Q17" i="1"/>
  <c r="O17" i="1"/>
  <c r="L19" i="1"/>
  <c r="N22" i="1"/>
  <c r="Q18" i="1"/>
  <c r="M21" i="1"/>
  <c r="P23" i="1"/>
  <c r="N19" i="1"/>
  <c r="O21" i="1"/>
  <c r="K22" i="1"/>
  <c r="J23" i="1"/>
  <c r="P18" i="1"/>
  <c r="L21" i="1"/>
  <c r="K21" i="1"/>
  <c r="N23" i="1"/>
</calcChain>
</file>

<file path=xl/sharedStrings.xml><?xml version="1.0" encoding="utf-8"?>
<sst xmlns="http://schemas.openxmlformats.org/spreadsheetml/2006/main" count="63" uniqueCount="51">
  <si>
    <t>물리뎀</t>
    <phoneticPr fontId="1" type="noConversion"/>
  </si>
  <si>
    <t>속성뎀</t>
    <phoneticPr fontId="1" type="noConversion"/>
  </si>
  <si>
    <t>표기공격력</t>
    <phoneticPr fontId="1" type="noConversion"/>
  </si>
  <si>
    <t>기초공격력</t>
    <phoneticPr fontId="1" type="noConversion"/>
  </si>
  <si>
    <t>…의 반올림</t>
    <phoneticPr fontId="1" type="noConversion"/>
  </si>
  <si>
    <t>속성치</t>
    <phoneticPr fontId="1" type="noConversion"/>
  </si>
  <si>
    <t>탄육질</t>
    <phoneticPr fontId="1" type="noConversion"/>
  </si>
  <si>
    <t>속성육질</t>
    <phoneticPr fontId="1" type="noConversion"/>
  </si>
  <si>
    <t>기본</t>
    <phoneticPr fontId="1" type="noConversion"/>
  </si>
  <si>
    <t>속성강화1</t>
    <phoneticPr fontId="1" type="noConversion"/>
  </si>
  <si>
    <t>속성강화2</t>
    <phoneticPr fontId="1" type="noConversion"/>
  </si>
  <si>
    <t>속성강화3</t>
  </si>
  <si>
    <t>속성강화4</t>
  </si>
  <si>
    <t>속성강화5</t>
  </si>
  <si>
    <t>속성강화6</t>
  </si>
  <si>
    <t>3차지모션치</t>
  </si>
  <si>
    <t>3차지속성배율</t>
  </si>
  <si>
    <t>회심격</t>
    <phoneticPr fontId="1" type="noConversion"/>
  </si>
  <si>
    <t>속성회심격</t>
    <phoneticPr fontId="1" type="noConversion"/>
  </si>
  <si>
    <t>일반</t>
    <phoneticPr fontId="1" type="noConversion"/>
  </si>
  <si>
    <t>진</t>
    <phoneticPr fontId="1" type="noConversion"/>
  </si>
  <si>
    <t>슈회0</t>
    <phoneticPr fontId="1" type="noConversion"/>
  </si>
  <si>
    <t>슈회1</t>
  </si>
  <si>
    <t>슈회2</t>
  </si>
  <si>
    <t>슈회3</t>
  </si>
  <si>
    <t>회심시</t>
    <phoneticPr fontId="1" type="noConversion"/>
  </si>
  <si>
    <t>진심격</t>
    <phoneticPr fontId="1" type="noConversion"/>
  </si>
  <si>
    <t>총데미지</t>
    <phoneticPr fontId="1" type="noConversion"/>
  </si>
  <si>
    <t>비회심</t>
    <phoneticPr fontId="1" type="noConversion"/>
  </si>
  <si>
    <t>회심</t>
    <phoneticPr fontId="1" type="noConversion"/>
  </si>
  <si>
    <t>진회심</t>
    <phoneticPr fontId="1" type="noConversion"/>
  </si>
  <si>
    <t>속강0</t>
    <phoneticPr fontId="1" type="noConversion"/>
  </si>
  <si>
    <t>속강1</t>
  </si>
  <si>
    <t>속강2</t>
  </si>
  <si>
    <t>속강3</t>
  </si>
  <si>
    <t>속강4</t>
  </si>
  <si>
    <t>속강5</t>
  </si>
  <si>
    <t>속강6</t>
  </si>
  <si>
    <t>기초공+</t>
    <phoneticPr fontId="1" type="noConversion"/>
  </si>
  <si>
    <t>최종공</t>
    <phoneticPr fontId="1" type="noConversion"/>
  </si>
  <si>
    <t>간파0</t>
    <phoneticPr fontId="1" type="noConversion"/>
  </si>
  <si>
    <t>간파2</t>
  </si>
  <si>
    <t>간파3</t>
  </si>
  <si>
    <t>간파4</t>
  </si>
  <si>
    <t>간파5</t>
  </si>
  <si>
    <t>간파6</t>
  </si>
  <si>
    <t>간파7</t>
  </si>
  <si>
    <t>속강/회심</t>
    <phoneticPr fontId="1" type="noConversion"/>
  </si>
  <si>
    <t>간파1</t>
    <phoneticPr fontId="1" type="noConversion"/>
  </si>
  <si>
    <t>진회심격</t>
    <phoneticPr fontId="1" type="noConversion"/>
  </si>
  <si>
    <t>산탄/강탄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</si>
</sst>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0" borderId="0" xfId="0" applyFill="1">
      <alignment vertical="center"/>
    </xf>
    <xf numFmtId="0" fontId="0" fillId="9" borderId="0" xfId="0" applyFill="1">
      <alignment vertical="center"/>
    </xf>
    <xf numFmtId="0" fontId="0" fillId="5" borderId="1" xfId="0" applyFill="1" applyBorder="1">
      <alignment vertical="center"/>
    </xf>
    <xf numFmtId="0" fontId="0" fillId="10" borderId="1" xfId="0" applyFill="1" applyBorder="1">
      <alignment vertical="center"/>
    </xf>
    <xf numFmtId="0" fontId="0" fillId="6" borderId="1" xfId="0" applyFill="1" applyBorder="1">
      <alignment vertical="center"/>
    </xf>
    <xf numFmtId="0" fontId="0" fillId="0" borderId="0" xfId="0" applyFill="1" applyBorder="1">
      <alignment vertical="center"/>
    </xf>
    <xf numFmtId="0" fontId="0" fillId="11" borderId="1" xfId="0" applyFill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803149606299209E-2"/>
          <c:y val="5.0925925925925923E-2"/>
          <c:w val="0.90286351706036749"/>
          <c:h val="0.8416746864975212"/>
        </c:manualLayout>
      </c:layout>
      <c:lineChart>
        <c:grouping val="standard"/>
        <c:varyColors val="0"/>
        <c:ser>
          <c:idx val="0"/>
          <c:order val="0"/>
          <c:tx>
            <c:v>12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(Sheet1!$Q$33,Sheet1!$P$34)</c:f>
              <c:numCache>
                <c:formatCode>General</c:formatCode>
                <c:ptCount val="2"/>
                <c:pt idx="0">
                  <c:v>53.6</c:v>
                </c:pt>
                <c:pt idx="1">
                  <c:v>53.400000000000006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84-46F4-969C-497BAEB0CB15}"/>
            </c:ext>
          </c:extLst>
        </c:ser>
        <c:ser>
          <c:idx val="1"/>
          <c:order val="1"/>
          <c:tx>
            <c:v>11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(Sheet1!$Q$32,Sheet1!$P$33,Sheet1!$O$34)</c:f>
              <c:numCache>
                <c:formatCode>General</c:formatCode>
                <c:ptCount val="3"/>
                <c:pt idx="0">
                  <c:v>52.599999999999994</c:v>
                </c:pt>
                <c:pt idx="1">
                  <c:v>51.8</c:v>
                </c:pt>
                <c:pt idx="2">
                  <c:v>52.45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84-46F4-969C-497BAEB0CB15}"/>
            </c:ext>
          </c:extLst>
        </c:ser>
        <c:ser>
          <c:idx val="2"/>
          <c:order val="2"/>
          <c:tx>
            <c:v>10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(Sheet1!$Q$31,Sheet1!$P$32,Sheet1!$O$33,Sheet1!$N$34)</c:f>
              <c:numCache>
                <c:formatCode>General</c:formatCode>
                <c:ptCount val="4"/>
                <c:pt idx="0">
                  <c:v>51.9</c:v>
                </c:pt>
                <c:pt idx="1">
                  <c:v>50.8</c:v>
                </c:pt>
                <c:pt idx="2">
                  <c:v>50.900000000000006</c:v>
                </c:pt>
                <c:pt idx="3">
                  <c:v>51.5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84-46F4-969C-497BAEB0CB15}"/>
            </c:ext>
          </c:extLst>
        </c:ser>
        <c:ser>
          <c:idx val="3"/>
          <c:order val="3"/>
          <c:tx>
            <c:v>9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(Sheet1!$Q$30,Sheet1!$P$31,Sheet1!$O$32,Sheet1!$N$33,Sheet1!$M$34)</c:f>
              <c:numCache>
                <c:formatCode>General</c:formatCode>
                <c:ptCount val="5"/>
                <c:pt idx="0">
                  <c:v>49.900000000000006</c:v>
                </c:pt>
                <c:pt idx="1">
                  <c:v>50.199999999999996</c:v>
                </c:pt>
                <c:pt idx="2">
                  <c:v>49.900000000000006</c:v>
                </c:pt>
                <c:pt idx="3">
                  <c:v>50</c:v>
                </c:pt>
                <c:pt idx="4">
                  <c:v>50.55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84-46F4-969C-497BAEB0CB15}"/>
            </c:ext>
          </c:extLst>
        </c:ser>
        <c:ser>
          <c:idx val="4"/>
          <c:order val="4"/>
          <c:tx>
            <c:v>8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(Sheet1!$Q$29,Sheet1!$P$30,Sheet1!$O$31,Sheet1!$N$32,Sheet1!$M$33,Sheet1!$L$34)</c:f>
              <c:numCache>
                <c:formatCode>General</c:formatCode>
                <c:ptCount val="6"/>
                <c:pt idx="0">
                  <c:v>49.2</c:v>
                </c:pt>
                <c:pt idx="1">
                  <c:v>48.2</c:v>
                </c:pt>
                <c:pt idx="2">
                  <c:v>49.35</c:v>
                </c:pt>
                <c:pt idx="3">
                  <c:v>49</c:v>
                </c:pt>
                <c:pt idx="4">
                  <c:v>49.1</c:v>
                </c:pt>
                <c:pt idx="5">
                  <c:v>49.6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984-46F4-969C-497BAEB0CB15}"/>
            </c:ext>
          </c:extLst>
        </c:ser>
        <c:ser>
          <c:idx val="5"/>
          <c:order val="5"/>
          <c:tx>
            <c:v>7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(Sheet1!$Q$28,Sheet1!$P$29,Sheet1!$O$30,Sheet1!$N$31,Sheet1!$M$32,Sheet1!$L$33,Sheet1!$K$34)</c:f>
              <c:numCache>
                <c:formatCode>General</c:formatCode>
                <c:ptCount val="7"/>
                <c:pt idx="0">
                  <c:v>48.199999999999996</c:v>
                </c:pt>
                <c:pt idx="1">
                  <c:v>47.6</c:v>
                </c:pt>
                <c:pt idx="2">
                  <c:v>47.35</c:v>
                </c:pt>
                <c:pt idx="3">
                  <c:v>48.5</c:v>
                </c:pt>
                <c:pt idx="4">
                  <c:v>48.1</c:v>
                </c:pt>
                <c:pt idx="5">
                  <c:v>48.2</c:v>
                </c:pt>
                <c:pt idx="6">
                  <c:v>48.65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984-46F4-969C-497BAEB0C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948632"/>
        <c:axId val="652952896"/>
      </c:lineChart>
      <c:catAx>
        <c:axId val="6529486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652952896"/>
        <c:crosses val="autoZero"/>
        <c:auto val="1"/>
        <c:lblAlgn val="ctr"/>
        <c:lblOffset val="100"/>
        <c:noMultiLvlLbl val="0"/>
      </c:catAx>
      <c:valAx>
        <c:axId val="652952896"/>
        <c:scaling>
          <c:orientation val="minMax"/>
          <c:min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652948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12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(Sheet1!$Q$22,Sheet1!$P$23)</c:f>
              <c:numCache>
                <c:formatCode>General</c:formatCode>
                <c:ptCount val="2"/>
                <c:pt idx="0">
                  <c:v>49.4</c:v>
                </c:pt>
                <c:pt idx="1">
                  <c:v>49.2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25-4EA0-A200-7AA694058FA6}"/>
            </c:ext>
          </c:extLst>
        </c:ser>
        <c:ser>
          <c:idx val="1"/>
          <c:order val="1"/>
          <c:tx>
            <c:v>11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(Sheet1!$Q$21,Sheet1!$P$22,Sheet1!$O$23)</c:f>
              <c:numCache>
                <c:formatCode>General</c:formatCode>
                <c:ptCount val="3"/>
                <c:pt idx="0">
                  <c:v>48.4</c:v>
                </c:pt>
                <c:pt idx="1">
                  <c:v>48.2</c:v>
                </c:pt>
                <c:pt idx="2">
                  <c:v>48.6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25-4EA0-A200-7AA694058FA6}"/>
            </c:ext>
          </c:extLst>
        </c:ser>
        <c:ser>
          <c:idx val="2"/>
          <c:order val="2"/>
          <c:tx>
            <c:v>10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(Sheet1!$Q$20,Sheet1!$P$21,Sheet1!$O$22,Sheet1!$N$23)</c:f>
              <c:numCache>
                <c:formatCode>General</c:formatCode>
                <c:ptCount val="4"/>
                <c:pt idx="0">
                  <c:v>47.699999999999996</c:v>
                </c:pt>
                <c:pt idx="1">
                  <c:v>47.2</c:v>
                </c:pt>
                <c:pt idx="2">
                  <c:v>47.6</c:v>
                </c:pt>
                <c:pt idx="3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25-4EA0-A200-7AA694058FA6}"/>
            </c:ext>
          </c:extLst>
        </c:ser>
        <c:ser>
          <c:idx val="3"/>
          <c:order val="3"/>
          <c:tx>
            <c:v>9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(Sheet1!$Q$19,Sheet1!$P$20,Sheet1!$O$21,Sheet1!$N$22,Sheet1!$M$23)</c:f>
              <c:numCache>
                <c:formatCode>General</c:formatCode>
                <c:ptCount val="5"/>
                <c:pt idx="0">
                  <c:v>45.7</c:v>
                </c:pt>
                <c:pt idx="1">
                  <c:v>46.599999999999994</c:v>
                </c:pt>
                <c:pt idx="2">
                  <c:v>46.6</c:v>
                </c:pt>
                <c:pt idx="3">
                  <c:v>47</c:v>
                </c:pt>
                <c:pt idx="4">
                  <c:v>47.400000000000006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25-4EA0-A200-7AA694058FA6}"/>
            </c:ext>
          </c:extLst>
        </c:ser>
        <c:ser>
          <c:idx val="4"/>
          <c:order val="4"/>
          <c:tx>
            <c:v>8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(Sheet1!$Q$18,Sheet1!$P$19,Sheet1!$O$20,Sheet1!$N$21,Sheet1!$M$22,Sheet1!$L$23)</c:f>
              <c:numCache>
                <c:formatCode>General</c:formatCode>
                <c:ptCount val="6"/>
                <c:pt idx="0">
                  <c:v>45</c:v>
                </c:pt>
                <c:pt idx="1">
                  <c:v>44.6</c:v>
                </c:pt>
                <c:pt idx="2">
                  <c:v>46.05</c:v>
                </c:pt>
                <c:pt idx="3">
                  <c:v>46</c:v>
                </c:pt>
                <c:pt idx="4">
                  <c:v>46.400000000000006</c:v>
                </c:pt>
                <c:pt idx="5">
                  <c:v>46.8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C25-4EA0-A200-7AA694058FA6}"/>
            </c:ext>
          </c:extLst>
        </c:ser>
        <c:ser>
          <c:idx val="5"/>
          <c:order val="5"/>
          <c:tx>
            <c:v>7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(Sheet1!$P$17,Sheet1!$O$18,Sheet1!$N$19,Sheet1!$M$20,Sheet1!$L$21,Sheet1!$K$22,Sheet1!$J$23)</c:f>
              <c:numCache>
                <c:formatCode>General</c:formatCode>
                <c:ptCount val="7"/>
                <c:pt idx="0">
                  <c:v>43</c:v>
                </c:pt>
                <c:pt idx="1">
                  <c:v>43.5</c:v>
                </c:pt>
                <c:pt idx="2">
                  <c:v>43.5</c:v>
                </c:pt>
                <c:pt idx="3">
                  <c:v>44.95</c:v>
                </c:pt>
                <c:pt idx="4">
                  <c:v>44.8</c:v>
                </c:pt>
                <c:pt idx="5">
                  <c:v>45.2</c:v>
                </c:pt>
                <c:pt idx="6">
                  <c:v>45.599999999999994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25-4EA0-A200-7AA694058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4220792"/>
        <c:axId val="694221120"/>
      </c:lineChart>
      <c:catAx>
        <c:axId val="6942207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694221120"/>
        <c:crosses val="autoZero"/>
        <c:auto val="1"/>
        <c:lblAlgn val="ctr"/>
        <c:lblOffset val="100"/>
        <c:noMultiLvlLbl val="0"/>
      </c:catAx>
      <c:valAx>
        <c:axId val="694221120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694220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</xdr:colOff>
      <xdr:row>24</xdr:row>
      <xdr:rowOff>142874</xdr:rowOff>
    </xdr:from>
    <xdr:to>
      <xdr:col>7</xdr:col>
      <xdr:colOff>947737</xdr:colOff>
      <xdr:row>34</xdr:row>
      <xdr:rowOff>57149</xdr:rowOff>
    </xdr:to>
    <xdr:graphicFrame macro="">
      <xdr:nvGraphicFramePr>
        <xdr:cNvPr id="4" name="차트 3">
          <a:extLst>
            <a:ext uri="{FF2B5EF4-FFF2-40B4-BE49-F238E27FC236}">
              <a16:creationId xmlns:a16="http://schemas.microsoft.com/office/drawing/2014/main" id="{A1EFC9AA-E1A4-47AD-A046-6C09C327BE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90487</xdr:colOff>
      <xdr:row>14</xdr:row>
      <xdr:rowOff>28575</xdr:rowOff>
    </xdr:from>
    <xdr:to>
      <xdr:col>7</xdr:col>
      <xdr:colOff>947737</xdr:colOff>
      <xdr:row>24</xdr:row>
      <xdr:rowOff>47625</xdr:rowOff>
    </xdr:to>
    <xdr:graphicFrame macro="">
      <xdr:nvGraphicFramePr>
        <xdr:cNvPr id="5" name="차트 4">
          <a:extLst>
            <a:ext uri="{FF2B5EF4-FFF2-40B4-BE49-F238E27FC236}">
              <a16:creationId xmlns:a16="http://schemas.microsoft.com/office/drawing/2014/main" id="{7B0EE70B-DC5F-4105-A393-5DA0C89D58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6B3B9-64D4-481D-8FE2-250C1AF1511A}">
  <dimension ref="A1:Q34"/>
  <sheetViews>
    <sheetView tabSelected="1" workbookViewId="0">
      <selection activeCell="N10" sqref="N10:O10"/>
    </sheetView>
  </sheetViews>
  <sheetFormatPr defaultRowHeight="16.5" x14ac:dyDescent="0.3"/>
  <cols>
    <col min="1" max="1" width="12" customWidth="1"/>
    <col min="2" max="2" width="9.375" customWidth="1"/>
    <col min="5" max="5" width="12.75" customWidth="1"/>
    <col min="8" max="8" width="13.5" customWidth="1"/>
  </cols>
  <sheetData>
    <row r="1" spans="1:17" x14ac:dyDescent="0.3">
      <c r="A1" s="10" t="s">
        <v>2</v>
      </c>
      <c r="B1" s="10">
        <v>288</v>
      </c>
      <c r="E1" s="10" t="s">
        <v>15</v>
      </c>
      <c r="F1" s="10">
        <v>11</v>
      </c>
      <c r="G1" s="8"/>
      <c r="H1" s="11" t="s">
        <v>16</v>
      </c>
      <c r="I1" s="11">
        <v>1</v>
      </c>
      <c r="K1" s="14" t="s">
        <v>50</v>
      </c>
      <c r="L1" s="14">
        <v>1.1000000000000001</v>
      </c>
    </row>
    <row r="2" spans="1:17" x14ac:dyDescent="0.3">
      <c r="A2" s="10" t="s">
        <v>3</v>
      </c>
      <c r="B2" s="10">
        <f>B1/1.2</f>
        <v>240</v>
      </c>
    </row>
    <row r="3" spans="1:17" x14ac:dyDescent="0.3">
      <c r="A3" s="10" t="s">
        <v>4</v>
      </c>
      <c r="B3" s="10">
        <f>ROUND(B2,0)*L1</f>
        <v>264</v>
      </c>
      <c r="E3" s="11"/>
      <c r="F3" s="11" t="s">
        <v>19</v>
      </c>
      <c r="G3" s="11" t="s">
        <v>20</v>
      </c>
    </row>
    <row r="4" spans="1:17" x14ac:dyDescent="0.3">
      <c r="A4" s="10" t="s">
        <v>38</v>
      </c>
      <c r="B4" s="10">
        <v>6</v>
      </c>
      <c r="E4" s="11" t="s">
        <v>18</v>
      </c>
      <c r="F4" s="11">
        <v>1.35</v>
      </c>
      <c r="G4" s="11">
        <v>1.55</v>
      </c>
    </row>
    <row r="5" spans="1:17" x14ac:dyDescent="0.3">
      <c r="A5" s="10" t="s">
        <v>39</v>
      </c>
      <c r="B5" s="10">
        <f>(B3+B4)</f>
        <v>270</v>
      </c>
    </row>
    <row r="6" spans="1:17" x14ac:dyDescent="0.3">
      <c r="A6" s="11"/>
      <c r="B6" s="11" t="s">
        <v>5</v>
      </c>
      <c r="D6" s="10"/>
      <c r="E6" s="10"/>
      <c r="F6" s="10" t="s">
        <v>0</v>
      </c>
      <c r="G6" s="10" t="s">
        <v>25</v>
      </c>
      <c r="I6" s="11" t="s">
        <v>1</v>
      </c>
      <c r="J6" s="11" t="s">
        <v>17</v>
      </c>
      <c r="K6" s="11" t="s">
        <v>26</v>
      </c>
      <c r="M6" s="12" t="s">
        <v>27</v>
      </c>
      <c r="N6" s="12" t="s">
        <v>28</v>
      </c>
      <c r="O6" s="12" t="s">
        <v>29</v>
      </c>
      <c r="P6" s="12" t="s">
        <v>30</v>
      </c>
      <c r="Q6" s="13"/>
    </row>
    <row r="7" spans="1:17" x14ac:dyDescent="0.3">
      <c r="A7" s="11" t="s">
        <v>8</v>
      </c>
      <c r="B7" s="11">
        <v>420</v>
      </c>
      <c r="D7" s="10" t="s">
        <v>21</v>
      </c>
      <c r="E7" s="10">
        <v>1.25</v>
      </c>
      <c r="F7" s="10">
        <f>ROUND($B$5*($B$16/100)*($F$1/100),0)</f>
        <v>24</v>
      </c>
      <c r="G7" s="10">
        <f>ROUND((($B$5*($B$16/100)*($F$1/100))*E7),0)</f>
        <v>30</v>
      </c>
      <c r="I7" s="11">
        <f>ROUND((B7*$I$1/10)*($B$17/100),0)</f>
        <v>13</v>
      </c>
      <c r="J7" s="11">
        <f>ROUND(B7*($I$1/10)*($B$17/100)*$F$4,0)</f>
        <v>17</v>
      </c>
      <c r="K7" s="11">
        <f>ROUND(B7*($I$1/10)*($B$17/100)*$G$4,0)</f>
        <v>20</v>
      </c>
      <c r="M7" s="12" t="s">
        <v>31</v>
      </c>
      <c r="N7" s="12">
        <f>$F$7+I7</f>
        <v>37</v>
      </c>
      <c r="O7" s="12">
        <f>$G$7+J7</f>
        <v>47</v>
      </c>
      <c r="P7" s="12">
        <f>$G$10+K7</f>
        <v>53</v>
      </c>
    </row>
    <row r="8" spans="1:17" x14ac:dyDescent="0.3">
      <c r="A8" s="11" t="s">
        <v>9</v>
      </c>
      <c r="B8" s="11">
        <f>B7+30</f>
        <v>450</v>
      </c>
      <c r="D8" s="10" t="s">
        <v>22</v>
      </c>
      <c r="E8" s="10">
        <v>1.3</v>
      </c>
      <c r="F8" s="10"/>
      <c r="G8" s="10">
        <f>ROUND((($B$5*($B$16/100)*($F$1/100))*E8),0)</f>
        <v>31</v>
      </c>
      <c r="I8" s="11">
        <f t="shared" ref="I8:I13" si="0">ROUND((B8*$I$1/10)*($B$17/100),0)</f>
        <v>14</v>
      </c>
      <c r="J8" s="11">
        <f t="shared" ref="J8:J13" si="1">ROUND(B8*($I$1/10)*($B$17/100)*$F$4,0)</f>
        <v>18</v>
      </c>
      <c r="K8" s="11">
        <f t="shared" ref="K8:K13" si="2">ROUND(B8*($I$1/10)*($B$17/100)*$G$4,0)</f>
        <v>21</v>
      </c>
      <c r="M8" s="12" t="s">
        <v>32</v>
      </c>
      <c r="N8" s="12">
        <f t="shared" ref="N8:N13" si="3">$F$7+I8</f>
        <v>38</v>
      </c>
      <c r="O8" s="12">
        <f t="shared" ref="O8:O13" si="4">$G$7+J8</f>
        <v>48</v>
      </c>
      <c r="P8" s="12">
        <f t="shared" ref="P8:P13" si="5">$G$10+K8</f>
        <v>54</v>
      </c>
    </row>
    <row r="9" spans="1:17" x14ac:dyDescent="0.3">
      <c r="A9" s="11" t="s">
        <v>10</v>
      </c>
      <c r="B9" s="11">
        <f>B7+60</f>
        <v>480</v>
      </c>
      <c r="D9" s="10" t="s">
        <v>23</v>
      </c>
      <c r="E9" s="10">
        <v>1.35</v>
      </c>
      <c r="F9" s="10"/>
      <c r="G9" s="10">
        <f>ROUND((($B$5*($B$16/100)*($F$1/100))*E9),0)</f>
        <v>32</v>
      </c>
      <c r="I9" s="11">
        <f t="shared" si="0"/>
        <v>14</v>
      </c>
      <c r="J9" s="11">
        <f t="shared" si="1"/>
        <v>19</v>
      </c>
      <c r="K9" s="11">
        <f t="shared" si="2"/>
        <v>22</v>
      </c>
      <c r="M9" s="12" t="s">
        <v>33</v>
      </c>
      <c r="N9" s="12">
        <f t="shared" si="3"/>
        <v>38</v>
      </c>
      <c r="O9" s="12">
        <f t="shared" si="4"/>
        <v>49</v>
      </c>
      <c r="P9" s="12">
        <f t="shared" si="5"/>
        <v>55</v>
      </c>
    </row>
    <row r="10" spans="1:17" x14ac:dyDescent="0.3">
      <c r="A10" s="11" t="s">
        <v>11</v>
      </c>
      <c r="B10" s="11">
        <f>B7+100</f>
        <v>520</v>
      </c>
      <c r="D10" s="10" t="s">
        <v>24</v>
      </c>
      <c r="E10" s="10">
        <v>1.4</v>
      </c>
      <c r="F10" s="10"/>
      <c r="G10" s="10">
        <f>ROUND((($B$5*($B$16/100)*($F$1/100))*E10),0)</f>
        <v>33</v>
      </c>
      <c r="I10" s="11">
        <f t="shared" si="0"/>
        <v>16</v>
      </c>
      <c r="J10" s="11">
        <f t="shared" si="1"/>
        <v>21</v>
      </c>
      <c r="K10" s="11">
        <f t="shared" si="2"/>
        <v>24</v>
      </c>
      <c r="M10" s="12" t="s">
        <v>34</v>
      </c>
      <c r="N10" s="12">
        <f t="shared" si="3"/>
        <v>40</v>
      </c>
      <c r="O10" s="12">
        <f>$G$7+J10</f>
        <v>51</v>
      </c>
      <c r="P10" s="12">
        <f t="shared" si="5"/>
        <v>57</v>
      </c>
    </row>
    <row r="11" spans="1:17" x14ac:dyDescent="0.3">
      <c r="A11" s="11" t="s">
        <v>12</v>
      </c>
      <c r="B11" s="11">
        <f>ROUND(B7*1.05+100,-1)</f>
        <v>540</v>
      </c>
      <c r="I11" s="11">
        <f t="shared" si="0"/>
        <v>16</v>
      </c>
      <c r="J11" s="11">
        <f t="shared" si="1"/>
        <v>22</v>
      </c>
      <c r="K11" s="11">
        <f t="shared" si="2"/>
        <v>25</v>
      </c>
      <c r="M11" s="12" t="s">
        <v>35</v>
      </c>
      <c r="N11" s="12">
        <f t="shared" si="3"/>
        <v>40</v>
      </c>
      <c r="O11" s="12">
        <f t="shared" si="4"/>
        <v>52</v>
      </c>
      <c r="P11" s="12">
        <f t="shared" si="5"/>
        <v>58</v>
      </c>
    </row>
    <row r="12" spans="1:17" x14ac:dyDescent="0.3">
      <c r="A12" s="11" t="s">
        <v>13</v>
      </c>
      <c r="B12" s="11">
        <f>ROUND(B7*1.1+100,-1)</f>
        <v>560</v>
      </c>
      <c r="I12" s="11">
        <f t="shared" si="0"/>
        <v>17</v>
      </c>
      <c r="J12" s="11">
        <f t="shared" si="1"/>
        <v>23</v>
      </c>
      <c r="K12" s="11">
        <f t="shared" si="2"/>
        <v>26</v>
      </c>
      <c r="M12" s="12" t="s">
        <v>36</v>
      </c>
      <c r="N12" s="12">
        <f t="shared" si="3"/>
        <v>41</v>
      </c>
      <c r="O12" s="12">
        <f t="shared" si="4"/>
        <v>53</v>
      </c>
      <c r="P12" s="12">
        <f>$G$10+K12</f>
        <v>59</v>
      </c>
    </row>
    <row r="13" spans="1:17" x14ac:dyDescent="0.3">
      <c r="A13" s="11" t="s">
        <v>14</v>
      </c>
      <c r="B13" s="11">
        <f>ROUND(B7*1.2+100,-1)</f>
        <v>600</v>
      </c>
      <c r="I13" s="11">
        <f t="shared" si="0"/>
        <v>18</v>
      </c>
      <c r="J13" s="11">
        <f t="shared" si="1"/>
        <v>24</v>
      </c>
      <c r="K13" s="11">
        <f>ROUND(B13*($I$1/10)*($B$17/100)*$G$4,0)</f>
        <v>28</v>
      </c>
      <c r="M13" s="12" t="s">
        <v>37</v>
      </c>
      <c r="N13" s="12">
        <f>$F$7+I13</f>
        <v>42</v>
      </c>
      <c r="O13" s="12">
        <f t="shared" si="4"/>
        <v>54</v>
      </c>
      <c r="P13" s="12">
        <f>$G$10+K13</f>
        <v>61</v>
      </c>
    </row>
    <row r="15" spans="1:17" x14ac:dyDescent="0.3">
      <c r="I15" t="s">
        <v>17</v>
      </c>
      <c r="J15" t="s">
        <v>40</v>
      </c>
      <c r="K15" t="s">
        <v>48</v>
      </c>
      <c r="L15" t="s">
        <v>41</v>
      </c>
      <c r="M15" t="s">
        <v>42</v>
      </c>
      <c r="N15" t="s">
        <v>43</v>
      </c>
      <c r="O15" t="s">
        <v>44</v>
      </c>
      <c r="P15" t="s">
        <v>45</v>
      </c>
      <c r="Q15" t="s">
        <v>46</v>
      </c>
    </row>
    <row r="16" spans="1:17" x14ac:dyDescent="0.3">
      <c r="A16" t="s">
        <v>6</v>
      </c>
      <c r="B16">
        <v>80</v>
      </c>
      <c r="I16" t="s">
        <v>47</v>
      </c>
      <c r="J16">
        <v>0.3</v>
      </c>
      <c r="K16">
        <v>0.35</v>
      </c>
      <c r="L16">
        <v>0.4</v>
      </c>
      <c r="M16">
        <v>0.45</v>
      </c>
      <c r="N16">
        <v>0.5</v>
      </c>
      <c r="O16">
        <v>0.55000000000000004</v>
      </c>
      <c r="P16">
        <v>0.6</v>
      </c>
      <c r="Q16" s="8">
        <v>0.7</v>
      </c>
    </row>
    <row r="17" spans="1:17" x14ac:dyDescent="0.3">
      <c r="A17" t="s">
        <v>7</v>
      </c>
      <c r="B17">
        <v>30</v>
      </c>
      <c r="I17" t="s">
        <v>31</v>
      </c>
      <c r="J17">
        <f>J$16*$O7+(1-J$16)*$N7</f>
        <v>40</v>
      </c>
      <c r="K17">
        <f t="shared" ref="K17:Q17" si="6">K$16*$O7+(1-K$16)*$N7</f>
        <v>40.5</v>
      </c>
      <c r="L17">
        <f t="shared" si="6"/>
        <v>41</v>
      </c>
      <c r="M17">
        <f t="shared" si="6"/>
        <v>41.5</v>
      </c>
      <c r="N17">
        <f t="shared" si="6"/>
        <v>42</v>
      </c>
      <c r="O17">
        <f t="shared" si="6"/>
        <v>42.5</v>
      </c>
      <c r="P17" s="9">
        <f t="shared" si="6"/>
        <v>43</v>
      </c>
      <c r="Q17" s="7">
        <f t="shared" si="6"/>
        <v>44</v>
      </c>
    </row>
    <row r="18" spans="1:17" x14ac:dyDescent="0.3">
      <c r="I18">
        <v>1</v>
      </c>
      <c r="J18">
        <f t="shared" ref="J18:Q18" si="7">J$16*$O8+(1-J$16)*$N8</f>
        <v>41</v>
      </c>
      <c r="K18">
        <f t="shared" si="7"/>
        <v>41.5</v>
      </c>
      <c r="L18">
        <f t="shared" si="7"/>
        <v>42</v>
      </c>
      <c r="M18">
        <f t="shared" si="7"/>
        <v>42.5</v>
      </c>
      <c r="N18">
        <f t="shared" si="7"/>
        <v>43</v>
      </c>
      <c r="O18" s="9">
        <f t="shared" si="7"/>
        <v>43.5</v>
      </c>
      <c r="P18" s="7">
        <f t="shared" si="7"/>
        <v>44</v>
      </c>
      <c r="Q18" s="6">
        <f t="shared" si="7"/>
        <v>45</v>
      </c>
    </row>
    <row r="19" spans="1:17" x14ac:dyDescent="0.3">
      <c r="I19">
        <v>2</v>
      </c>
      <c r="J19">
        <f t="shared" ref="J19:Q19" si="8">J$16*$O9+(1-J$16)*$N9</f>
        <v>41.3</v>
      </c>
      <c r="K19">
        <f t="shared" si="8"/>
        <v>41.849999999999994</v>
      </c>
      <c r="L19">
        <f t="shared" si="8"/>
        <v>42.400000000000006</v>
      </c>
      <c r="M19">
        <f t="shared" si="8"/>
        <v>42.95</v>
      </c>
      <c r="N19" s="9">
        <f t="shared" si="8"/>
        <v>43.5</v>
      </c>
      <c r="O19" s="7">
        <f t="shared" si="8"/>
        <v>44.05</v>
      </c>
      <c r="P19" s="6">
        <f t="shared" si="8"/>
        <v>44.6</v>
      </c>
      <c r="Q19" s="5">
        <f t="shared" si="8"/>
        <v>45.7</v>
      </c>
    </row>
    <row r="20" spans="1:17" x14ac:dyDescent="0.3">
      <c r="I20">
        <v>3</v>
      </c>
      <c r="J20">
        <f t="shared" ref="J20:Q20" si="9">J$16*$O10+(1-J$16)*$N10</f>
        <v>43.3</v>
      </c>
      <c r="K20">
        <f t="shared" si="9"/>
        <v>43.849999999999994</v>
      </c>
      <c r="L20">
        <f t="shared" si="9"/>
        <v>44.400000000000006</v>
      </c>
      <c r="M20" s="9">
        <f t="shared" si="9"/>
        <v>44.95</v>
      </c>
      <c r="N20" s="7">
        <f t="shared" si="9"/>
        <v>45.5</v>
      </c>
      <c r="O20" s="6">
        <f t="shared" si="9"/>
        <v>46.05</v>
      </c>
      <c r="P20" s="5">
        <f t="shared" si="9"/>
        <v>46.599999999999994</v>
      </c>
      <c r="Q20" s="4">
        <f t="shared" si="9"/>
        <v>47.699999999999996</v>
      </c>
    </row>
    <row r="21" spans="1:17" x14ac:dyDescent="0.3">
      <c r="I21">
        <v>4</v>
      </c>
      <c r="J21">
        <f t="shared" ref="J21:Q21" si="10">J$16*$O11+(1-J$16)*$N11</f>
        <v>43.6</v>
      </c>
      <c r="K21">
        <f t="shared" si="10"/>
        <v>44.2</v>
      </c>
      <c r="L21" s="9">
        <f t="shared" si="10"/>
        <v>44.8</v>
      </c>
      <c r="M21" s="7">
        <f t="shared" si="10"/>
        <v>45.400000000000006</v>
      </c>
      <c r="N21" s="6">
        <f t="shared" si="10"/>
        <v>46</v>
      </c>
      <c r="O21" s="5">
        <f t="shared" si="10"/>
        <v>46.6</v>
      </c>
      <c r="P21" s="4">
        <f t="shared" si="10"/>
        <v>47.2</v>
      </c>
      <c r="Q21" s="3">
        <f t="shared" si="10"/>
        <v>48.4</v>
      </c>
    </row>
    <row r="22" spans="1:17" x14ac:dyDescent="0.3">
      <c r="I22">
        <v>5</v>
      </c>
      <c r="J22">
        <f t="shared" ref="J22:Q22" si="11">J$16*$O12+(1-J$16)*$N12</f>
        <v>44.599999999999994</v>
      </c>
      <c r="K22" s="9">
        <f t="shared" si="11"/>
        <v>45.2</v>
      </c>
      <c r="L22" s="7">
        <f>L$16*$O12+(1-L$16)*$N12</f>
        <v>45.8</v>
      </c>
      <c r="M22" s="6">
        <f t="shared" si="11"/>
        <v>46.400000000000006</v>
      </c>
      <c r="N22" s="5">
        <f t="shared" si="11"/>
        <v>47</v>
      </c>
      <c r="O22" s="4">
        <f t="shared" si="11"/>
        <v>47.6</v>
      </c>
      <c r="P22" s="3">
        <f t="shared" si="11"/>
        <v>48.2</v>
      </c>
      <c r="Q22" s="2">
        <f t="shared" si="11"/>
        <v>49.4</v>
      </c>
    </row>
    <row r="23" spans="1:17" x14ac:dyDescent="0.3">
      <c r="I23">
        <v>6</v>
      </c>
      <c r="J23" s="9">
        <f t="shared" ref="J23:Q23" si="12">J$16*$O13+(1-J$16)*$N13</f>
        <v>45.599999999999994</v>
      </c>
      <c r="K23" s="7">
        <f>K$16*$O13+(1-K$16)*$N13</f>
        <v>46.2</v>
      </c>
      <c r="L23" s="6">
        <f t="shared" si="12"/>
        <v>46.8</v>
      </c>
      <c r="M23" s="5">
        <f t="shared" si="12"/>
        <v>47.400000000000006</v>
      </c>
      <c r="N23" s="4">
        <f t="shared" si="12"/>
        <v>48</v>
      </c>
      <c r="O23" s="3">
        <f t="shared" si="12"/>
        <v>48.6</v>
      </c>
      <c r="P23" s="2">
        <f t="shared" si="12"/>
        <v>49.2</v>
      </c>
      <c r="Q23" s="1">
        <f>Q$16*$O13+(1-Q$16)*$N13</f>
        <v>50.4</v>
      </c>
    </row>
    <row r="26" spans="1:17" x14ac:dyDescent="0.3">
      <c r="I26" t="s">
        <v>49</v>
      </c>
      <c r="J26" t="s">
        <v>40</v>
      </c>
      <c r="K26" t="s">
        <v>48</v>
      </c>
      <c r="L26" t="s">
        <v>41</v>
      </c>
      <c r="M26" t="s">
        <v>42</v>
      </c>
      <c r="N26" t="s">
        <v>43</v>
      </c>
      <c r="O26" t="s">
        <v>44</v>
      </c>
      <c r="P26" t="s">
        <v>45</v>
      </c>
      <c r="Q26" t="s">
        <v>46</v>
      </c>
    </row>
    <row r="27" spans="1:17" x14ac:dyDescent="0.3">
      <c r="I27" t="s">
        <v>47</v>
      </c>
      <c r="J27">
        <v>0.3</v>
      </c>
      <c r="K27">
        <v>0.35</v>
      </c>
      <c r="L27">
        <v>0.4</v>
      </c>
      <c r="M27">
        <v>0.45</v>
      </c>
      <c r="N27">
        <v>0.5</v>
      </c>
      <c r="O27">
        <v>0.55000000000000004</v>
      </c>
      <c r="P27">
        <v>0.6</v>
      </c>
      <c r="Q27" s="8">
        <v>0.7</v>
      </c>
    </row>
    <row r="28" spans="1:17" x14ac:dyDescent="0.3">
      <c r="I28" t="s">
        <v>31</v>
      </c>
      <c r="J28">
        <f>J$27*$P7+(1-J$27)*$N7</f>
        <v>41.8</v>
      </c>
      <c r="K28">
        <f>K$27*$P7+(1-K$27)*$N7</f>
        <v>42.599999999999994</v>
      </c>
      <c r="L28">
        <f t="shared" ref="K28:Q28" si="13">L$27*$P7+(1-L$27)*$N7</f>
        <v>43.400000000000006</v>
      </c>
      <c r="M28">
        <f t="shared" si="13"/>
        <v>44.2</v>
      </c>
      <c r="N28">
        <f t="shared" si="13"/>
        <v>45</v>
      </c>
      <c r="O28">
        <f t="shared" si="13"/>
        <v>45.8</v>
      </c>
      <c r="P28" s="9">
        <f>P$27*$P7+(1-P$27)*$N7</f>
        <v>46.599999999999994</v>
      </c>
      <c r="Q28" s="7">
        <f>Q$27*$P7+(1-Q$27)*$N7</f>
        <v>48.199999999999996</v>
      </c>
    </row>
    <row r="29" spans="1:17" x14ac:dyDescent="0.3">
      <c r="I29">
        <v>1</v>
      </c>
      <c r="J29">
        <f t="shared" ref="J29:Q29" si="14">J$27*$P8+(1-J$27)*$N8</f>
        <v>42.8</v>
      </c>
      <c r="K29">
        <f t="shared" si="14"/>
        <v>43.599999999999994</v>
      </c>
      <c r="L29">
        <f t="shared" si="14"/>
        <v>44.400000000000006</v>
      </c>
      <c r="M29">
        <f t="shared" si="14"/>
        <v>45.2</v>
      </c>
      <c r="N29">
        <f t="shared" si="14"/>
        <v>46</v>
      </c>
      <c r="O29" s="9">
        <f t="shared" si="14"/>
        <v>46.8</v>
      </c>
      <c r="P29" s="7">
        <f t="shared" si="14"/>
        <v>47.6</v>
      </c>
      <c r="Q29" s="6">
        <f t="shared" si="14"/>
        <v>49.2</v>
      </c>
    </row>
    <row r="30" spans="1:17" x14ac:dyDescent="0.3">
      <c r="I30">
        <v>2</v>
      </c>
      <c r="J30">
        <f t="shared" ref="J30:Q30" si="15">J$27*$P9+(1-J$27)*$N9</f>
        <v>43.099999999999994</v>
      </c>
      <c r="K30">
        <f t="shared" si="15"/>
        <v>43.95</v>
      </c>
      <c r="L30">
        <f t="shared" si="15"/>
        <v>44.8</v>
      </c>
      <c r="M30">
        <f t="shared" si="15"/>
        <v>45.650000000000006</v>
      </c>
      <c r="N30" s="9">
        <f t="shared" si="15"/>
        <v>46.5</v>
      </c>
      <c r="O30" s="7">
        <f t="shared" si="15"/>
        <v>47.35</v>
      </c>
      <c r="P30" s="6">
        <f t="shared" si="15"/>
        <v>48.2</v>
      </c>
      <c r="Q30" s="5">
        <f>Q$27*$P9+(1-Q$27)*$N9</f>
        <v>49.900000000000006</v>
      </c>
    </row>
    <row r="31" spans="1:17" x14ac:dyDescent="0.3">
      <c r="I31">
        <v>3</v>
      </c>
      <c r="J31">
        <f t="shared" ref="J31:Q31" si="16">J$27*$P10+(1-J$27)*$N10</f>
        <v>45.099999999999994</v>
      </c>
      <c r="K31">
        <f t="shared" si="16"/>
        <v>45.95</v>
      </c>
      <c r="L31">
        <f t="shared" si="16"/>
        <v>46.8</v>
      </c>
      <c r="M31" s="9">
        <f t="shared" si="16"/>
        <v>47.650000000000006</v>
      </c>
      <c r="N31" s="7">
        <f t="shared" si="16"/>
        <v>48.5</v>
      </c>
      <c r="O31" s="6">
        <f t="shared" si="16"/>
        <v>49.35</v>
      </c>
      <c r="P31" s="5">
        <f t="shared" si="16"/>
        <v>50.199999999999996</v>
      </c>
      <c r="Q31" s="4">
        <f>Q$27*$P10+(1-Q$27)*$N10</f>
        <v>51.9</v>
      </c>
    </row>
    <row r="32" spans="1:17" x14ac:dyDescent="0.3">
      <c r="I32">
        <v>4</v>
      </c>
      <c r="J32">
        <f t="shared" ref="J32:Q32" si="17">J$27*$P11+(1-J$27)*$N11</f>
        <v>45.4</v>
      </c>
      <c r="K32">
        <f t="shared" si="17"/>
        <v>46.3</v>
      </c>
      <c r="L32" s="9">
        <f t="shared" si="17"/>
        <v>47.2</v>
      </c>
      <c r="M32" s="7">
        <f t="shared" si="17"/>
        <v>48.1</v>
      </c>
      <c r="N32" s="6">
        <f t="shared" si="17"/>
        <v>49</v>
      </c>
      <c r="O32" s="5">
        <f t="shared" si="17"/>
        <v>49.900000000000006</v>
      </c>
      <c r="P32" s="4">
        <f t="shared" si="17"/>
        <v>50.8</v>
      </c>
      <c r="Q32" s="3">
        <f t="shared" si="17"/>
        <v>52.599999999999994</v>
      </c>
    </row>
    <row r="33" spans="9:17" x14ac:dyDescent="0.3">
      <c r="I33">
        <v>5</v>
      </c>
      <c r="J33">
        <f t="shared" ref="J33:Q33" si="18">J$27*$P12+(1-J$27)*$N12</f>
        <v>46.4</v>
      </c>
      <c r="K33" s="9">
        <f t="shared" si="18"/>
        <v>47.3</v>
      </c>
      <c r="L33" s="7">
        <f t="shared" si="18"/>
        <v>48.2</v>
      </c>
      <c r="M33" s="6">
        <f t="shared" si="18"/>
        <v>49.1</v>
      </c>
      <c r="N33" s="5">
        <f t="shared" si="18"/>
        <v>50</v>
      </c>
      <c r="O33" s="4">
        <f t="shared" si="18"/>
        <v>50.900000000000006</v>
      </c>
      <c r="P33" s="3">
        <f t="shared" si="18"/>
        <v>51.8</v>
      </c>
      <c r="Q33" s="2">
        <f t="shared" si="18"/>
        <v>53.6</v>
      </c>
    </row>
    <row r="34" spans="9:17" x14ac:dyDescent="0.3">
      <c r="I34">
        <v>6</v>
      </c>
      <c r="J34" s="9">
        <f t="shared" ref="J34:Q34" si="19">J$27*$P13+(1-J$27)*$N13</f>
        <v>47.7</v>
      </c>
      <c r="K34" s="7">
        <f t="shared" si="19"/>
        <v>48.65</v>
      </c>
      <c r="L34" s="6">
        <f t="shared" si="19"/>
        <v>49.6</v>
      </c>
      <c r="M34" s="5">
        <f t="shared" si="19"/>
        <v>50.55</v>
      </c>
      <c r="N34" s="4">
        <f t="shared" si="19"/>
        <v>51.5</v>
      </c>
      <c r="O34" s="3">
        <f t="shared" si="19"/>
        <v>52.45</v>
      </c>
      <c r="P34" s="2">
        <f t="shared" si="19"/>
        <v>53.400000000000006</v>
      </c>
      <c r="Q34" s="1">
        <f>Q$27*$P13+(1-Q$27)*$N13</f>
        <v>55.3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이지형</dc:creator>
  <cp:lastModifiedBy>이지형</cp:lastModifiedBy>
  <dcterms:created xsi:type="dcterms:W3CDTF">2020-02-10T15:38:18Z</dcterms:created>
  <dcterms:modified xsi:type="dcterms:W3CDTF">2020-02-10T18:01:09Z</dcterms:modified>
</cp:coreProperties>
</file>