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진형\Desktop\"/>
    </mc:Choice>
  </mc:AlternateContent>
  <xr:revisionPtr revIDLastSave="0" documentId="13_ncr:1_{932BEA86-2631-4AA3-AAD6-00EC486B40AC}" xr6:coauthVersionLast="44" xr6:coauthVersionMax="44" xr10:uidLastSave="{00000000-0000-0000-0000-000000000000}"/>
  <bookViews>
    <workbookView xWindow="-120" yWindow="-120" windowWidth="29040" windowHeight="15840" xr2:uid="{36F46AB2-BCBA-47DE-810D-F7071E278ABF}"/>
  </bookViews>
  <sheets>
    <sheet name="수정본" sheetId="3" r:id="rId1"/>
    <sheet name="원본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2" i="3" l="1"/>
  <c r="J32" i="3"/>
  <c r="M32" i="3" s="1"/>
  <c r="J31" i="3"/>
  <c r="M31" i="3" s="1"/>
  <c r="N31" i="3" s="1"/>
  <c r="I31" i="3"/>
  <c r="L31" i="3" s="1"/>
  <c r="J30" i="3"/>
  <c r="M30" i="3" s="1"/>
  <c r="N30" i="3" s="1"/>
  <c r="I30" i="3"/>
  <c r="L30" i="3" s="1"/>
  <c r="J29" i="3"/>
  <c r="M29" i="3" s="1"/>
  <c r="N29" i="3" s="1"/>
  <c r="I29" i="3"/>
  <c r="L29" i="3" s="1"/>
  <c r="J28" i="3"/>
  <c r="M28" i="3" s="1"/>
  <c r="I28" i="3"/>
  <c r="L28" i="3" s="1"/>
  <c r="C28" i="3"/>
  <c r="J27" i="3"/>
  <c r="M27" i="3" s="1"/>
  <c r="I27" i="3"/>
  <c r="L27" i="3" s="1"/>
  <c r="L24" i="3"/>
  <c r="J24" i="3"/>
  <c r="M24" i="3" s="1"/>
  <c r="J23" i="3"/>
  <c r="M23" i="3" s="1"/>
  <c r="N23" i="3" s="1"/>
  <c r="I23" i="3"/>
  <c r="L23" i="3" s="1"/>
  <c r="J22" i="3"/>
  <c r="M22" i="3" s="1"/>
  <c r="N22" i="3" s="1"/>
  <c r="I22" i="3"/>
  <c r="L22" i="3" s="1"/>
  <c r="L21" i="3"/>
  <c r="J21" i="3"/>
  <c r="M21" i="3" s="1"/>
  <c r="N21" i="3" s="1"/>
  <c r="I21" i="3"/>
  <c r="L20" i="3"/>
  <c r="J20" i="3"/>
  <c r="M20" i="3" s="1"/>
  <c r="I20" i="3"/>
  <c r="C20" i="3"/>
  <c r="M19" i="3"/>
  <c r="J19" i="3"/>
  <c r="I19" i="3"/>
  <c r="L19" i="3" s="1"/>
  <c r="L16" i="3"/>
  <c r="J16" i="3"/>
  <c r="M16" i="3" s="1"/>
  <c r="J15" i="3"/>
  <c r="M15" i="3" s="1"/>
  <c r="N15" i="3" s="1"/>
  <c r="I15" i="3"/>
  <c r="L15" i="3" s="1"/>
  <c r="J14" i="3"/>
  <c r="M14" i="3" s="1"/>
  <c r="N14" i="3" s="1"/>
  <c r="I14" i="3"/>
  <c r="L14" i="3" s="1"/>
  <c r="J13" i="3"/>
  <c r="M13" i="3" s="1"/>
  <c r="N13" i="3" s="1"/>
  <c r="I13" i="3"/>
  <c r="L13" i="3" s="1"/>
  <c r="J12" i="3"/>
  <c r="M12" i="3" s="1"/>
  <c r="I12" i="3"/>
  <c r="L12" i="3" s="1"/>
  <c r="C12" i="3"/>
  <c r="J11" i="3"/>
  <c r="M11" i="3" s="1"/>
  <c r="I11" i="3"/>
  <c r="L11" i="3" s="1"/>
  <c r="C4" i="3"/>
  <c r="I7" i="3"/>
  <c r="L7" i="3" s="1"/>
  <c r="I6" i="3"/>
  <c r="L6" i="3" s="1"/>
  <c r="I5" i="3"/>
  <c r="L5" i="3" s="1"/>
  <c r="I4" i="3"/>
  <c r="L4" i="3" s="1"/>
  <c r="I3" i="3"/>
  <c r="L3" i="3" s="1"/>
  <c r="L8" i="3"/>
  <c r="J5" i="3"/>
  <c r="M5" i="3" s="1"/>
  <c r="N5" i="3" s="1"/>
  <c r="J6" i="3"/>
  <c r="M6" i="3" s="1"/>
  <c r="N6" i="3" s="1"/>
  <c r="J7" i="3"/>
  <c r="M7" i="3" s="1"/>
  <c r="N7" i="3" s="1"/>
  <c r="J8" i="3"/>
  <c r="M8" i="3" s="1"/>
  <c r="J4" i="3"/>
  <c r="M4" i="3" s="1"/>
  <c r="J3" i="3"/>
  <c r="M3" i="3" s="1"/>
  <c r="C29" i="3" l="1"/>
  <c r="C21" i="3"/>
  <c r="C13" i="3"/>
  <c r="C5" i="3"/>
  <c r="M28" i="1"/>
  <c r="M29" i="1" s="1"/>
  <c r="M26" i="1"/>
  <c r="M27" i="1" s="1"/>
  <c r="M24" i="1"/>
  <c r="M25" i="1" s="1"/>
  <c r="M22" i="1"/>
  <c r="M20" i="1"/>
  <c r="K19" i="1"/>
  <c r="G19" i="1"/>
  <c r="C19" i="1"/>
  <c r="K4" i="1"/>
  <c r="I28" i="1"/>
  <c r="I29" i="1" s="1"/>
  <c r="I26" i="1"/>
  <c r="I27" i="1" s="1"/>
  <c r="I24" i="1"/>
  <c r="I25" i="1" s="1"/>
  <c r="I22" i="1"/>
  <c r="I20" i="1"/>
  <c r="E28" i="1"/>
  <c r="E29" i="1" s="1"/>
  <c r="E26" i="1"/>
  <c r="E27" i="1" s="1"/>
  <c r="E24" i="1"/>
  <c r="E25" i="1" s="1"/>
  <c r="E22" i="1"/>
  <c r="E20" i="1"/>
  <c r="M13" i="1"/>
  <c r="M14" i="1" s="1"/>
  <c r="M11" i="1"/>
  <c r="M12" i="1" s="1"/>
  <c r="M9" i="1"/>
  <c r="M10" i="1" s="1"/>
  <c r="M7" i="1"/>
  <c r="M5" i="1"/>
  <c r="G4" i="1"/>
  <c r="I13" i="1"/>
  <c r="I14" i="1" s="1"/>
  <c r="I11" i="1"/>
  <c r="I12" i="1" s="1"/>
  <c r="I9" i="1"/>
  <c r="I10" i="1" s="1"/>
  <c r="I7" i="1"/>
  <c r="I5" i="1"/>
  <c r="E7" i="1"/>
  <c r="E13" i="1"/>
  <c r="E14" i="1" s="1"/>
  <c r="E11" i="1"/>
  <c r="E12" i="1" s="1"/>
  <c r="E9" i="1"/>
  <c r="E10" i="1" s="1"/>
  <c r="E5" i="1"/>
  <c r="C4" i="1"/>
  <c r="D4" i="1" s="1"/>
  <c r="E15" i="1" l="1"/>
  <c r="L19" i="1"/>
  <c r="M30" i="1" s="1"/>
  <c r="H19" i="1"/>
  <c r="I30" i="1" s="1"/>
  <c r="D19" i="1"/>
  <c r="E30" i="1" s="1"/>
  <c r="L4" i="1"/>
  <c r="M15" i="1" s="1"/>
  <c r="H4" i="1"/>
  <c r="I15" i="1" s="1"/>
</calcChain>
</file>

<file path=xl/sharedStrings.xml><?xml version="1.0" encoding="utf-8"?>
<sst xmlns="http://schemas.openxmlformats.org/spreadsheetml/2006/main" count="212" uniqueCount="68">
  <si>
    <t>1단계</t>
    <phoneticPr fontId="1" type="noConversion"/>
  </si>
  <si>
    <t>2단계</t>
    <phoneticPr fontId="1" type="noConversion"/>
  </si>
  <si>
    <t>3단계</t>
    <phoneticPr fontId="1" type="noConversion"/>
  </si>
  <si>
    <t>4단계</t>
    <phoneticPr fontId="1" type="noConversion"/>
  </si>
  <si>
    <t>5단계</t>
    <phoneticPr fontId="1" type="noConversion"/>
  </si>
  <si>
    <t>대양주화</t>
    <phoneticPr fontId="1" type="noConversion"/>
  </si>
  <si>
    <t>수량/가격</t>
    <phoneticPr fontId="1" type="noConversion"/>
  </si>
  <si>
    <t>정제된 식수</t>
    <phoneticPr fontId="1" type="noConversion"/>
  </si>
  <si>
    <t>횟수/비율</t>
    <phoneticPr fontId="1" type="noConversion"/>
  </si>
  <si>
    <t>횟수</t>
    <phoneticPr fontId="1" type="noConversion"/>
  </si>
  <si>
    <t>청동 촛대</t>
    <phoneticPr fontId="1" type="noConversion"/>
  </si>
  <si>
    <t>오색 구슬</t>
    <phoneticPr fontId="1" type="noConversion"/>
  </si>
  <si>
    <t>해적의 화약</t>
    <phoneticPr fontId="1" type="noConversion"/>
  </si>
  <si>
    <t>널찍한 돌판</t>
    <phoneticPr fontId="1" type="noConversion"/>
  </si>
  <si>
    <t>낡은 지령서</t>
    <phoneticPr fontId="1" type="noConversion"/>
  </si>
  <si>
    <t>고목나무껍질</t>
    <phoneticPr fontId="1" type="noConversion"/>
  </si>
  <si>
    <t>야생들풀</t>
    <phoneticPr fontId="1" type="noConversion"/>
  </si>
  <si>
    <t>아카시아수액</t>
    <phoneticPr fontId="1" type="noConversion"/>
  </si>
  <si>
    <t>화염의가루</t>
    <phoneticPr fontId="1" type="noConversion"/>
  </si>
  <si>
    <t>해적선 돛대</t>
    <phoneticPr fontId="1" type="noConversion"/>
  </si>
  <si>
    <t>소금덩어리</t>
    <phoneticPr fontId="1" type="noConversion"/>
  </si>
  <si>
    <t>푸른빛석영</t>
    <phoneticPr fontId="1" type="noConversion"/>
  </si>
  <si>
    <t>116</t>
    <phoneticPr fontId="1" type="noConversion"/>
  </si>
  <si>
    <t>고대벽화</t>
    <phoneticPr fontId="1" type="noConversion"/>
  </si>
  <si>
    <t>푸른양초더미</t>
    <phoneticPr fontId="1" type="noConversion"/>
  </si>
  <si>
    <t>뱃사공의수련서</t>
    <phoneticPr fontId="1" type="noConversion"/>
  </si>
  <si>
    <t>나비 박제품</t>
    <phoneticPr fontId="1" type="noConversion"/>
  </si>
  <si>
    <t>113</t>
    <phoneticPr fontId="1" type="noConversion"/>
  </si>
  <si>
    <t>앵두씨앗주머니</t>
    <phoneticPr fontId="1" type="noConversion"/>
  </si>
  <si>
    <t>모래 시계</t>
    <phoneticPr fontId="1" type="noConversion"/>
  </si>
  <si>
    <t>금주화낡은상자</t>
    <phoneticPr fontId="1" type="noConversion"/>
  </si>
  <si>
    <t>조각상의눈물</t>
    <phoneticPr fontId="1" type="noConversion"/>
  </si>
  <si>
    <t>106</t>
    <phoneticPr fontId="1" type="noConversion"/>
  </si>
  <si>
    <t>정찰병망원경</t>
    <phoneticPr fontId="1" type="noConversion"/>
  </si>
  <si>
    <t>해적의 열쇠</t>
    <phoneticPr fontId="1" type="noConversion"/>
  </si>
  <si>
    <t>애벌레박제품</t>
    <phoneticPr fontId="1" type="noConversion"/>
  </si>
  <si>
    <t>225</t>
    <phoneticPr fontId="1" type="noConversion"/>
  </si>
  <si>
    <t>비옥한 흙</t>
    <phoneticPr fontId="1" type="noConversion"/>
  </si>
  <si>
    <t>최고급 굴상자</t>
    <phoneticPr fontId="1" type="noConversion"/>
  </si>
  <si>
    <t>해적단보급상자</t>
    <phoneticPr fontId="1" type="noConversion"/>
  </si>
  <si>
    <t>황금용조각상</t>
    <phoneticPr fontId="1" type="noConversion"/>
  </si>
  <si>
    <t>235</t>
    <phoneticPr fontId="1" type="noConversion"/>
  </si>
  <si>
    <t>갈퀴씨앗주머니</t>
    <phoneticPr fontId="1" type="noConversion"/>
  </si>
  <si>
    <t>소라게껍질</t>
    <phoneticPr fontId="1" type="noConversion"/>
  </si>
  <si>
    <t>해적보물지도</t>
    <phoneticPr fontId="1" type="noConversion"/>
  </si>
  <si>
    <t>목잘린용조각상</t>
    <phoneticPr fontId="1" type="noConversion"/>
  </si>
  <si>
    <t>최고급황금촛대</t>
    <phoneticPr fontId="1" type="noConversion"/>
  </si>
  <si>
    <t>537</t>
    <phoneticPr fontId="1" type="noConversion"/>
  </si>
  <si>
    <t>피스타치오</t>
    <phoneticPr fontId="1" type="noConversion"/>
  </si>
  <si>
    <t>초록수정원석</t>
    <phoneticPr fontId="1" type="noConversion"/>
  </si>
  <si>
    <t>결과물</t>
    <phoneticPr fontId="1" type="noConversion"/>
  </si>
  <si>
    <t>고대항아리파편</t>
    <phoneticPr fontId="1" type="noConversion"/>
  </si>
  <si>
    <r>
      <t>수익</t>
    </r>
    <r>
      <rPr>
        <sz val="8"/>
        <color theme="1"/>
        <rFont val="맑은 고딕"/>
        <family val="3"/>
        <charset val="129"/>
        <scheme val="minor"/>
      </rPr>
      <t>(판매금-재료값)</t>
    </r>
    <phoneticPr fontId="1" type="noConversion"/>
  </si>
  <si>
    <t>해적의화약</t>
    <phoneticPr fontId="1" type="noConversion"/>
  </si>
  <si>
    <t>널찍한돌판</t>
    <phoneticPr fontId="1" type="noConversion"/>
  </si>
  <si>
    <t>해적의열쇠</t>
    <phoneticPr fontId="1" type="noConversion"/>
  </si>
  <si>
    <t>흰색애벌레박제품</t>
    <phoneticPr fontId="1" type="noConversion"/>
  </si>
  <si>
    <t>수량</t>
    <phoneticPr fontId="1" type="noConversion"/>
  </si>
  <si>
    <t>교역품</t>
    <phoneticPr fontId="1" type="noConversion"/>
  </si>
  <si>
    <t>교환비율</t>
    <phoneticPr fontId="1" type="noConversion"/>
  </si>
  <si>
    <t>잉여품목</t>
    <phoneticPr fontId="1" type="noConversion"/>
  </si>
  <si>
    <t>개수</t>
    <phoneticPr fontId="1" type="noConversion"/>
  </si>
  <si>
    <t>:</t>
    <phoneticPr fontId="1" type="noConversion"/>
  </si>
  <si>
    <t>수익</t>
    <phoneticPr fontId="1" type="noConversion"/>
  </si>
  <si>
    <t>신록을 머금은 블랙스톤</t>
    <phoneticPr fontId="1" type="noConversion"/>
  </si>
  <si>
    <t>대양 화폐</t>
    <phoneticPr fontId="1" type="noConversion"/>
  </si>
  <si>
    <t>증축 재료</t>
    <phoneticPr fontId="1" type="noConversion"/>
  </si>
  <si>
    <t>재료값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</si>
</sst>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₩&quot;#,##0"/>
    <numFmt numFmtId="177" formatCode="\1\ \→\ ###"/>
    <numFmt numFmtId="178" formatCode="#&quot;회&quot;"/>
    <numFmt numFmtId="179" formatCode="#&quot;개&quot;"/>
    <numFmt numFmtId="181" formatCode="0;\-0;;@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9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11"/>
      <color theme="7" tint="0.59999389629810485"/>
      <name val="맑은 고딕"/>
      <family val="3"/>
      <charset val="129"/>
      <scheme val="minor"/>
    </font>
    <font>
      <sz val="11"/>
      <color theme="2" tint="-0.74999237037263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b/>
      <sz val="11"/>
      <color theme="5"/>
      <name val="맑은 고딕"/>
      <family val="3"/>
      <charset val="129"/>
      <scheme val="minor"/>
    </font>
    <font>
      <sz val="9"/>
      <color theme="2" tint="-0.749992370372631"/>
      <name val="맑은 고딕"/>
      <family val="3"/>
      <charset val="129"/>
      <scheme val="minor"/>
    </font>
    <font>
      <b/>
      <sz val="9"/>
      <color theme="2" tint="-0.749992370372631"/>
      <name val="맑은 고딕"/>
      <family val="3"/>
      <charset val="129"/>
      <scheme val="minor"/>
    </font>
    <font>
      <b/>
      <sz val="11"/>
      <color theme="0" tint="-0.1499984740745262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285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theme="0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theme="0"/>
      </left>
      <right style="thick">
        <color indexed="64"/>
      </right>
      <top style="thick">
        <color indexed="64"/>
      </top>
      <bottom style="thin">
        <color theme="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theme="0"/>
      </right>
      <top style="thick">
        <color indexed="64"/>
      </top>
      <bottom style="thin">
        <color theme="0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 style="thick">
        <color indexed="64"/>
      </left>
      <right style="thin">
        <color theme="0"/>
      </right>
      <top style="thin">
        <color theme="0"/>
      </top>
      <bottom style="thick">
        <color indexed="64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ashed">
        <color theme="0" tint="-0.14999847407452621"/>
      </bottom>
      <diagonal/>
    </border>
    <border>
      <left/>
      <right style="thick">
        <color indexed="64"/>
      </right>
      <top style="thin">
        <color theme="0"/>
      </top>
      <bottom style="dashed">
        <color theme="0" tint="-0.149998474074526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ashed">
        <color theme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dashed">
        <color theme="0" tint="-0.14999847407452621"/>
      </top>
      <bottom style="medium">
        <color indexed="64"/>
      </bottom>
      <diagonal/>
    </border>
    <border>
      <left/>
      <right style="thick">
        <color indexed="64"/>
      </right>
      <top style="dashed">
        <color theme="0" tint="-0.14999847407452621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8" fillId="0" borderId="0" xfId="0" applyNumberFormat="1" applyFo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>
      <alignment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13" fillId="2" borderId="21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0" fillId="0" borderId="5" xfId="0" applyNumberFormat="1" applyBorder="1">
      <alignment vertical="center"/>
    </xf>
    <xf numFmtId="49" fontId="14" fillId="2" borderId="2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 wrapText="1" shrinkToFit="1"/>
    </xf>
    <xf numFmtId="49" fontId="3" fillId="2" borderId="25" xfId="0" applyNumberFormat="1" applyFont="1" applyFill="1" applyBorder="1" applyAlignment="1">
      <alignment horizontal="center" vertical="center"/>
    </xf>
    <xf numFmtId="49" fontId="10" fillId="2" borderId="25" xfId="0" applyNumberFormat="1" applyFont="1" applyFill="1" applyBorder="1" applyAlignment="1">
      <alignment horizontal="center" vertical="center"/>
    </xf>
    <xf numFmtId="49" fontId="11" fillId="2" borderId="25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179" fontId="12" fillId="3" borderId="19" xfId="0" applyNumberFormat="1" applyFont="1" applyFill="1" applyBorder="1" applyAlignment="1">
      <alignment horizontal="center" vertical="center"/>
    </xf>
    <xf numFmtId="178" fontId="12" fillId="3" borderId="1" xfId="0" applyNumberFormat="1" applyFont="1" applyFill="1" applyBorder="1" applyAlignment="1">
      <alignment horizontal="center" vertical="center" wrapText="1" shrinkToFit="1"/>
    </xf>
    <xf numFmtId="177" fontId="12" fillId="3" borderId="2" xfId="0" applyNumberFormat="1" applyFont="1" applyFill="1" applyBorder="1" applyAlignment="1">
      <alignment horizontal="center" vertical="center"/>
    </xf>
    <xf numFmtId="178" fontId="12" fillId="3" borderId="4" xfId="0" applyNumberFormat="1" applyFont="1" applyFill="1" applyBorder="1" applyAlignment="1">
      <alignment horizontal="center" vertical="center" wrapText="1" shrinkToFit="1"/>
    </xf>
    <xf numFmtId="49" fontId="12" fillId="3" borderId="3" xfId="0" applyNumberFormat="1" applyFont="1" applyFill="1" applyBorder="1" applyAlignment="1">
      <alignment horizontal="center" vertical="center"/>
    </xf>
    <xf numFmtId="179" fontId="12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24" xfId="0" applyNumberFormat="1" applyFont="1" applyFill="1" applyBorder="1" applyAlignment="1">
      <alignment horizontal="center" vertical="center"/>
    </xf>
    <xf numFmtId="176" fontId="12" fillId="3" borderId="17" xfId="0" applyNumberFormat="1" applyFont="1" applyFill="1" applyBorder="1" applyAlignment="1">
      <alignment horizontal="left" vertical="center"/>
    </xf>
    <xf numFmtId="176" fontId="12" fillId="3" borderId="18" xfId="0" applyNumberFormat="1" applyFont="1" applyFill="1" applyBorder="1" applyAlignment="1">
      <alignment horizontal="left" vertical="center"/>
    </xf>
    <xf numFmtId="0" fontId="15" fillId="4" borderId="11" xfId="0" applyNumberFormat="1" applyFont="1" applyFill="1" applyBorder="1" applyAlignment="1">
      <alignment horizontal="center" vertical="center"/>
    </xf>
    <xf numFmtId="0" fontId="15" fillId="4" borderId="10" xfId="0" applyNumberFormat="1" applyFont="1" applyFill="1" applyBorder="1" applyAlignment="1">
      <alignment horizontal="center" vertical="center"/>
    </xf>
    <xf numFmtId="0" fontId="15" fillId="4" borderId="22" xfId="0" applyNumberFormat="1" applyFont="1" applyFill="1" applyBorder="1" applyAlignment="1">
      <alignment horizontal="center" vertical="center"/>
    </xf>
    <xf numFmtId="176" fontId="12" fillId="4" borderId="26" xfId="0" applyNumberFormat="1" applyFont="1" applyFill="1" applyBorder="1" applyAlignment="1">
      <alignment horizontal="left" vertical="center"/>
    </xf>
    <xf numFmtId="176" fontId="12" fillId="4" borderId="27" xfId="0" applyNumberFormat="1" applyFont="1" applyFill="1" applyBorder="1" applyAlignment="1">
      <alignment horizontal="left" vertical="center"/>
    </xf>
    <xf numFmtId="179" fontId="18" fillId="3" borderId="0" xfId="0" applyNumberFormat="1" applyFont="1" applyFill="1" applyBorder="1" applyAlignment="1">
      <alignment horizontal="center" vertical="center"/>
    </xf>
    <xf numFmtId="176" fontId="18" fillId="3" borderId="0" xfId="0" applyNumberFormat="1" applyFont="1" applyFill="1" applyBorder="1" applyAlignment="1">
      <alignment vertical="center"/>
    </xf>
    <xf numFmtId="49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78" fontId="18" fillId="3" borderId="0" xfId="0" applyNumberFormat="1" applyFont="1" applyFill="1" applyBorder="1" applyAlignment="1">
      <alignment horizontal="center" vertical="center" wrapText="1" shrinkToFit="1"/>
    </xf>
    <xf numFmtId="177" fontId="18" fillId="3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>
      <alignment vertical="center"/>
    </xf>
    <xf numFmtId="0" fontId="0" fillId="3" borderId="0" xfId="0" applyNumberFormat="1" applyFill="1" applyBorder="1">
      <alignment vertical="center"/>
    </xf>
    <xf numFmtId="0" fontId="0" fillId="3" borderId="0" xfId="0" applyFill="1" applyBorder="1">
      <alignment vertical="center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1" fontId="15" fillId="8" borderId="28" xfId="0" applyNumberFormat="1" applyFont="1" applyFill="1" applyBorder="1" applyAlignment="1" applyProtection="1">
      <alignment horizontal="center" vertical="center"/>
    </xf>
    <xf numFmtId="1" fontId="24" fillId="8" borderId="28" xfId="0" applyNumberFormat="1" applyFont="1" applyFill="1" applyBorder="1" applyAlignment="1" applyProtection="1">
      <alignment horizontal="center" vertical="center"/>
    </xf>
    <xf numFmtId="0" fontId="15" fillId="8" borderId="28" xfId="0" applyFont="1" applyFill="1" applyBorder="1" applyAlignment="1" applyProtection="1">
      <alignment horizontal="center" vertical="center"/>
    </xf>
    <xf numFmtId="176" fontId="20" fillId="8" borderId="28" xfId="0" applyNumberFormat="1" applyFont="1" applyFill="1" applyBorder="1" applyAlignment="1" applyProtection="1">
      <alignment horizontal="center" vertical="center"/>
    </xf>
    <xf numFmtId="0" fontId="22" fillId="10" borderId="29" xfId="0" applyFont="1" applyFill="1" applyBorder="1" applyAlignment="1" applyProtection="1">
      <alignment horizontal="center" vertical="center"/>
    </xf>
    <xf numFmtId="0" fontId="22" fillId="10" borderId="30" xfId="0" applyFont="1" applyFill="1" applyBorder="1" applyAlignment="1" applyProtection="1">
      <alignment horizontal="center" vertical="center"/>
    </xf>
    <xf numFmtId="0" fontId="22" fillId="10" borderId="28" xfId="0" applyFont="1" applyFill="1" applyBorder="1" applyAlignment="1" applyProtection="1">
      <alignment horizontal="center" vertical="center"/>
    </xf>
    <xf numFmtId="179" fontId="0" fillId="8" borderId="28" xfId="0" applyNumberFormat="1" applyFont="1" applyFill="1" applyBorder="1" applyAlignment="1" applyProtection="1">
      <alignment horizontal="center" vertical="center"/>
    </xf>
    <xf numFmtId="0" fontId="17" fillId="10" borderId="30" xfId="0" applyFont="1" applyFill="1" applyBorder="1" applyAlignment="1" applyProtection="1">
      <alignment horizontal="center" vertical="center"/>
    </xf>
    <xf numFmtId="0" fontId="17" fillId="10" borderId="28" xfId="0" applyFont="1" applyFill="1" applyBorder="1" applyAlignment="1" applyProtection="1">
      <alignment horizontal="center" vertical="center"/>
    </xf>
    <xf numFmtId="0" fontId="17" fillId="10" borderId="30" xfId="0" applyFont="1" applyFill="1" applyBorder="1" applyAlignment="1" applyProtection="1">
      <alignment horizontal="center" vertical="center"/>
    </xf>
    <xf numFmtId="0" fontId="17" fillId="10" borderId="28" xfId="0" applyFont="1" applyFill="1" applyBorder="1" applyAlignment="1" applyProtection="1">
      <alignment horizontal="center" vertical="center"/>
    </xf>
    <xf numFmtId="176" fontId="19" fillId="10" borderId="28" xfId="0" applyNumberFormat="1" applyFont="1" applyFill="1" applyBorder="1" applyAlignment="1" applyProtection="1">
      <alignment horizontal="center" vertical="center"/>
    </xf>
    <xf numFmtId="181" fontId="19" fillId="10" borderId="28" xfId="0" applyNumberFormat="1" applyFont="1" applyFill="1" applyBorder="1" applyAlignment="1" applyProtection="1">
      <alignment horizontal="center" vertical="center"/>
    </xf>
    <xf numFmtId="181" fontId="20" fillId="11" borderId="28" xfId="0" applyNumberFormat="1" applyFont="1" applyFill="1" applyBorder="1" applyAlignment="1" applyProtection="1">
      <alignment horizontal="center" vertical="center"/>
    </xf>
    <xf numFmtId="178" fontId="23" fillId="10" borderId="28" xfId="0" applyNumberFormat="1" applyFont="1" applyFill="1" applyBorder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10" borderId="30" xfId="0" applyFont="1" applyFill="1" applyBorder="1" applyAlignment="1" applyProtection="1">
      <alignment horizontal="center" vertical="center"/>
      <protection locked="0"/>
    </xf>
    <xf numFmtId="0" fontId="17" fillId="10" borderId="28" xfId="0" applyFont="1" applyFill="1" applyBorder="1" applyAlignment="1" applyProtection="1">
      <alignment horizontal="center" vertical="center"/>
      <protection locked="0"/>
    </xf>
    <xf numFmtId="0" fontId="17" fillId="10" borderId="30" xfId="0" applyFont="1" applyFill="1" applyBorder="1" applyAlignment="1" applyProtection="1">
      <alignment horizontal="center" vertical="center"/>
      <protection locked="0"/>
    </xf>
    <xf numFmtId="0" fontId="17" fillId="10" borderId="28" xfId="0" applyFont="1" applyFill="1" applyBorder="1" applyAlignment="1" applyProtection="1">
      <alignment horizontal="center" vertical="center"/>
      <protection locked="0"/>
    </xf>
    <xf numFmtId="0" fontId="22" fillId="0" borderId="28" xfId="0" applyFont="1" applyBorder="1" applyAlignment="1" applyProtection="1">
      <alignment horizontal="center" vertical="center"/>
      <protection locked="0"/>
    </xf>
    <xf numFmtId="0" fontId="2" fillId="7" borderId="30" xfId="0" applyFont="1" applyFill="1" applyBorder="1" applyAlignment="1" applyProtection="1">
      <alignment horizontal="center" vertical="center"/>
      <protection locked="0"/>
    </xf>
    <xf numFmtId="0" fontId="2" fillId="7" borderId="28" xfId="0" applyFont="1" applyFill="1" applyBorder="1" applyAlignment="1" applyProtection="1">
      <alignment horizontal="center" vertical="center"/>
      <protection locked="0"/>
    </xf>
    <xf numFmtId="176" fontId="21" fillId="9" borderId="28" xfId="0" applyNumberFormat="1" applyFont="1" applyFill="1" applyBorder="1" applyAlignment="1" applyProtection="1">
      <alignment horizontal="center" vertical="center"/>
      <protection locked="0"/>
    </xf>
    <xf numFmtId="178" fontId="23" fillId="10" borderId="28" xfId="0" applyNumberFormat="1" applyFont="1" applyFill="1" applyBorder="1" applyAlignment="1" applyProtection="1">
      <alignment horizontal="center" vertical="center"/>
      <protection locked="0"/>
    </xf>
    <xf numFmtId="0" fontId="25" fillId="9" borderId="28" xfId="0" applyFont="1" applyFill="1" applyBorder="1" applyAlignment="1" applyProtection="1">
      <alignment horizontal="center" vertical="center"/>
      <protection locked="0"/>
    </xf>
    <xf numFmtId="0" fontId="21" fillId="9" borderId="30" xfId="0" applyFont="1" applyFill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center"/>
      <protection locked="0"/>
    </xf>
    <xf numFmtId="0" fontId="22" fillId="10" borderId="29" xfId="0" applyFont="1" applyFill="1" applyBorder="1" applyAlignment="1" applyProtection="1">
      <alignment horizontal="center" vertical="center"/>
      <protection locked="0"/>
    </xf>
    <xf numFmtId="181" fontId="19" fillId="10" borderId="28" xfId="0" applyNumberFormat="1" applyFont="1" applyFill="1" applyBorder="1" applyAlignment="1" applyProtection="1">
      <alignment horizontal="center" vertical="center"/>
      <protection locked="0"/>
    </xf>
    <xf numFmtId="0" fontId="22" fillId="10" borderId="28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81" fontId="20" fillId="11" borderId="28" xfId="0" applyNumberFormat="1" applyFont="1" applyFill="1" applyBorder="1" applyAlignment="1" applyProtection="1">
      <alignment horizontal="center" vertical="center"/>
      <protection locked="0"/>
    </xf>
    <xf numFmtId="179" fontId="0" fillId="8" borderId="28" xfId="0" applyNumberFormat="1" applyFont="1" applyFill="1" applyBorder="1" applyAlignment="1" applyProtection="1">
      <alignment horizontal="center" vertical="center"/>
      <protection locked="0"/>
    </xf>
    <xf numFmtId="1" fontId="24" fillId="8" borderId="28" xfId="0" applyNumberFormat="1" applyFont="1" applyFill="1" applyBorder="1" applyAlignment="1" applyProtection="1">
      <alignment horizontal="center" vertical="center"/>
      <protection locked="0"/>
    </xf>
    <xf numFmtId="176" fontId="19" fillId="10" borderId="28" xfId="0" applyNumberFormat="1" applyFont="1" applyFill="1" applyBorder="1" applyAlignment="1" applyProtection="1">
      <alignment horizontal="center" vertical="center"/>
      <protection locked="0"/>
    </xf>
    <xf numFmtId="178" fontId="21" fillId="9" borderId="28" xfId="0" applyNumberFormat="1" applyFont="1" applyFill="1" applyBorder="1" applyAlignment="1" applyProtection="1">
      <alignment horizontal="center" vertical="center"/>
      <protection locked="0"/>
    </xf>
    <xf numFmtId="0" fontId="22" fillId="10" borderId="30" xfId="0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/>
      <protection locked="0"/>
    </xf>
    <xf numFmtId="1" fontId="15" fillId="8" borderId="28" xfId="0" applyNumberFormat="1" applyFont="1" applyFill="1" applyBorder="1" applyAlignment="1" applyProtection="1">
      <alignment horizontal="center" vertical="center"/>
      <protection locked="0"/>
    </xf>
    <xf numFmtId="176" fontId="20" fillId="8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5" fillId="8" borderId="28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78" fontId="0" fillId="3" borderId="0" xfId="0" applyNumberFormat="1" applyFill="1" applyBorder="1" applyAlignment="1" applyProtection="1">
      <alignment horizontal="center" vertical="center"/>
      <protection locked="0"/>
    </xf>
    <xf numFmtId="179" fontId="0" fillId="3" borderId="0" xfId="0" applyNumberFormat="1" applyFill="1" applyBorder="1" applyAlignment="1" applyProtection="1">
      <alignment horizontal="center" vertic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E285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D3ED6-472B-46BD-963C-7A61C34204FB}">
  <dimension ref="B1:P36"/>
  <sheetViews>
    <sheetView showGridLines="0" tabSelected="1" workbookViewId="0">
      <selection activeCell="P15" sqref="P15"/>
    </sheetView>
  </sheetViews>
  <sheetFormatPr defaultRowHeight="16.5"/>
  <cols>
    <col min="1" max="1" width="1.25" style="57" customWidth="1"/>
    <col min="2" max="2" width="9" style="57"/>
    <col min="3" max="3" width="11.875" style="57" customWidth="1"/>
    <col min="4" max="4" width="4.75" style="57" customWidth="1"/>
    <col min="5" max="5" width="16.625" style="57" customWidth="1"/>
    <col min="6" max="6" width="5.875" style="57" customWidth="1"/>
    <col min="7" max="7" width="1" style="57" customWidth="1"/>
    <col min="8" max="8" width="5.875" style="57" customWidth="1"/>
    <col min="9" max="9" width="16.625" style="57" customWidth="1"/>
    <col min="10" max="10" width="5.875" style="57" customWidth="1"/>
    <col min="11" max="11" width="3" style="57" customWidth="1"/>
    <col min="12" max="12" width="16.625" style="57" customWidth="1"/>
    <col min="13" max="13" width="5.875" style="57" customWidth="1"/>
    <col min="14" max="14" width="16.625" style="57" customWidth="1"/>
    <col min="15" max="16384" width="9" style="57"/>
  </cols>
  <sheetData>
    <row r="1" spans="2:16" ht="9" customHeight="1" thickBot="1"/>
    <row r="2" spans="2:16" ht="18" thickTop="1" thickBot="1">
      <c r="C2" s="76"/>
      <c r="D2" s="68" t="s">
        <v>9</v>
      </c>
      <c r="E2" s="68" t="s">
        <v>58</v>
      </c>
      <c r="F2" s="69" t="s">
        <v>59</v>
      </c>
      <c r="G2" s="69"/>
      <c r="H2" s="70"/>
      <c r="I2" s="68" t="s">
        <v>58</v>
      </c>
      <c r="J2" s="71" t="s">
        <v>57</v>
      </c>
      <c r="K2" s="81"/>
      <c r="L2" s="59" t="s">
        <v>60</v>
      </c>
      <c r="M2" s="58" t="s">
        <v>61</v>
      </c>
      <c r="N2" s="58" t="s">
        <v>63</v>
      </c>
    </row>
    <row r="3" spans="2:16" ht="18" thickTop="1" thickBot="1">
      <c r="B3" s="69" t="s">
        <v>67</v>
      </c>
      <c r="C3" s="84">
        <v>945</v>
      </c>
      <c r="D3" s="75">
        <v>6</v>
      </c>
      <c r="E3" s="86" t="s">
        <v>16</v>
      </c>
      <c r="F3" s="87">
        <v>500</v>
      </c>
      <c r="G3" s="88" t="s">
        <v>62</v>
      </c>
      <c r="H3" s="64">
        <v>1</v>
      </c>
      <c r="I3" s="73" t="str">
        <f>E4</f>
        <v>해적의화약</v>
      </c>
      <c r="J3" s="66">
        <f>SUMPRODUCT(D3,H3)</f>
        <v>6</v>
      </c>
      <c r="K3" s="92"/>
      <c r="L3" s="74" t="str">
        <f>I3</f>
        <v>해적의화약</v>
      </c>
      <c r="M3" s="67">
        <f>MAX(0,J3-D4)</f>
        <v>4</v>
      </c>
      <c r="N3" s="61" t="s">
        <v>64</v>
      </c>
    </row>
    <row r="4" spans="2:16" ht="18" thickTop="1" thickBot="1">
      <c r="B4" s="69"/>
      <c r="C4" s="72">
        <f>SUMPRODUCT(C3,D3,F3)</f>
        <v>2835000</v>
      </c>
      <c r="D4" s="97">
        <v>2</v>
      </c>
      <c r="E4" s="86" t="s">
        <v>53</v>
      </c>
      <c r="F4" s="65">
        <v>1</v>
      </c>
      <c r="G4" s="88" t="s">
        <v>62</v>
      </c>
      <c r="H4" s="99">
        <v>2</v>
      </c>
      <c r="I4" s="73" t="str">
        <f>E5</f>
        <v>널찍한돌판</v>
      </c>
      <c r="J4" s="66">
        <f>SUMPRODUCT(D4,H4)</f>
        <v>4</v>
      </c>
      <c r="K4" s="92"/>
      <c r="L4" s="74" t="str">
        <f>I4</f>
        <v>널찍한돌판</v>
      </c>
      <c r="M4" s="67">
        <f>(J4-D5)</f>
        <v>0</v>
      </c>
      <c r="N4" s="60" t="s">
        <v>66</v>
      </c>
    </row>
    <row r="5" spans="2:16" ht="18" thickTop="1" thickBot="1">
      <c r="B5" s="71" t="s">
        <v>63</v>
      </c>
      <c r="C5" s="72">
        <f>(N7+N6+N5-C4)</f>
        <v>34165000</v>
      </c>
      <c r="D5" s="97">
        <v>4</v>
      </c>
      <c r="E5" s="86" t="s">
        <v>54</v>
      </c>
      <c r="F5" s="65">
        <v>1</v>
      </c>
      <c r="G5" s="88" t="s">
        <v>62</v>
      </c>
      <c r="H5" s="99">
        <v>3</v>
      </c>
      <c r="I5" s="73" t="str">
        <f>E6</f>
        <v>정찰병망원경</v>
      </c>
      <c r="J5" s="66">
        <f t="shared" ref="J5:J8" si="0">SUMPRODUCT(D5,H5)</f>
        <v>12</v>
      </c>
      <c r="K5" s="92"/>
      <c r="L5" s="74" t="str">
        <f>I5</f>
        <v>정찰병망원경</v>
      </c>
      <c r="M5" s="67">
        <f>(J5-D6)</f>
        <v>6</v>
      </c>
      <c r="N5" s="63">
        <f>SUMPRODUCT(M5,1000000)</f>
        <v>6000000</v>
      </c>
    </row>
    <row r="6" spans="2:16" ht="18" thickTop="1" thickBot="1">
      <c r="C6" s="102"/>
      <c r="D6" s="97">
        <v>6</v>
      </c>
      <c r="E6" s="86" t="s">
        <v>33</v>
      </c>
      <c r="F6" s="65">
        <v>1</v>
      </c>
      <c r="G6" s="88" t="s">
        <v>62</v>
      </c>
      <c r="H6" s="99">
        <v>2</v>
      </c>
      <c r="I6" s="73" t="str">
        <f>E7</f>
        <v>해적의열쇠</v>
      </c>
      <c r="J6" s="66">
        <f t="shared" si="0"/>
        <v>12</v>
      </c>
      <c r="K6" s="92"/>
      <c r="L6" s="74" t="str">
        <f>I6</f>
        <v>해적의열쇠</v>
      </c>
      <c r="M6" s="67">
        <f>(J6-D7)</f>
        <v>8</v>
      </c>
      <c r="N6" s="63">
        <f>SUMPRODUCT(M6,2000000)</f>
        <v>16000000</v>
      </c>
    </row>
    <row r="7" spans="2:16" ht="18" thickTop="1" thickBot="1">
      <c r="C7" s="102"/>
      <c r="D7" s="97">
        <v>4</v>
      </c>
      <c r="E7" s="86" t="s">
        <v>55</v>
      </c>
      <c r="F7" s="65">
        <v>1</v>
      </c>
      <c r="G7" s="88" t="s">
        <v>62</v>
      </c>
      <c r="H7" s="99">
        <v>1</v>
      </c>
      <c r="I7" s="73" t="str">
        <f>E8</f>
        <v>흰색애벌레박제품</v>
      </c>
      <c r="J7" s="66">
        <f t="shared" si="0"/>
        <v>4</v>
      </c>
      <c r="K7" s="92"/>
      <c r="L7" s="74" t="str">
        <f>I7</f>
        <v>흰색애벌레박제품</v>
      </c>
      <c r="M7" s="67">
        <f>(J7-D8)</f>
        <v>3</v>
      </c>
      <c r="N7" s="63">
        <f>SUMPRODUCT(M7,5000000)</f>
        <v>15000000</v>
      </c>
    </row>
    <row r="8" spans="2:16" ht="18" thickTop="1" thickBot="1">
      <c r="C8" s="102"/>
      <c r="D8" s="97">
        <v>1</v>
      </c>
      <c r="E8" s="86" t="s">
        <v>56</v>
      </c>
      <c r="F8" s="65">
        <v>1</v>
      </c>
      <c r="G8" s="88" t="s">
        <v>62</v>
      </c>
      <c r="H8" s="99">
        <v>225</v>
      </c>
      <c r="I8" s="73" t="s">
        <v>5</v>
      </c>
      <c r="J8" s="66">
        <f t="shared" si="0"/>
        <v>225</v>
      </c>
      <c r="K8" s="92"/>
      <c r="L8" s="74" t="str">
        <f>I8</f>
        <v>대양주화</v>
      </c>
      <c r="M8" s="67">
        <f>(J8-D9)</f>
        <v>225</v>
      </c>
      <c r="N8" s="62" t="s">
        <v>65</v>
      </c>
    </row>
    <row r="9" spans="2:16" ht="18" thickTop="1" thickBot="1">
      <c r="B9" s="104"/>
      <c r="C9" s="104"/>
      <c r="D9" s="105"/>
      <c r="E9" s="105"/>
      <c r="F9" s="106"/>
      <c r="G9" s="106"/>
      <c r="H9" s="106"/>
      <c r="I9" s="105"/>
      <c r="J9" s="105"/>
      <c r="K9" s="105"/>
      <c r="L9" s="105"/>
      <c r="M9" s="105"/>
      <c r="N9" s="105"/>
      <c r="O9" s="104"/>
      <c r="P9" s="104"/>
    </row>
    <row r="10" spans="2:16" ht="18" thickTop="1" thickBot="1">
      <c r="C10" s="76"/>
      <c r="D10" s="77" t="s">
        <v>9</v>
      </c>
      <c r="E10" s="77" t="s">
        <v>58</v>
      </c>
      <c r="F10" s="78" t="s">
        <v>59</v>
      </c>
      <c r="G10" s="78"/>
      <c r="H10" s="79"/>
      <c r="I10" s="77" t="s">
        <v>58</v>
      </c>
      <c r="J10" s="80" t="s">
        <v>57</v>
      </c>
      <c r="K10" s="81"/>
      <c r="L10" s="82" t="s">
        <v>60</v>
      </c>
      <c r="M10" s="83" t="s">
        <v>61</v>
      </c>
      <c r="N10" s="83" t="s">
        <v>63</v>
      </c>
      <c r="O10" s="107"/>
      <c r="P10" s="107"/>
    </row>
    <row r="11" spans="2:16" ht="18" thickTop="1" thickBot="1">
      <c r="B11" s="78" t="s">
        <v>67</v>
      </c>
      <c r="C11" s="84"/>
      <c r="D11" s="85">
        <v>6</v>
      </c>
      <c r="E11" s="86"/>
      <c r="F11" s="87"/>
      <c r="G11" s="88" t="s">
        <v>62</v>
      </c>
      <c r="H11" s="89">
        <v>1</v>
      </c>
      <c r="I11" s="90">
        <f>E12</f>
        <v>0</v>
      </c>
      <c r="J11" s="91">
        <f>SUMPRODUCT(D11,H11)</f>
        <v>6</v>
      </c>
      <c r="K11" s="92"/>
      <c r="L11" s="93">
        <f>I11</f>
        <v>0</v>
      </c>
      <c r="M11" s="94">
        <f>MAX(0,J11-D12)</f>
        <v>6</v>
      </c>
      <c r="N11" s="95" t="s">
        <v>64</v>
      </c>
      <c r="O11" s="107"/>
      <c r="P11" s="107"/>
    </row>
    <row r="12" spans="2:16" ht="18" thickTop="1" thickBot="1">
      <c r="B12" s="78"/>
      <c r="C12" s="96" t="e">
        <f>SUMPRODUCT(C11,D11,F11)</f>
        <v>#VALUE!</v>
      </c>
      <c r="D12" s="97"/>
      <c r="E12" s="86"/>
      <c r="F12" s="98">
        <v>1</v>
      </c>
      <c r="G12" s="88" t="s">
        <v>62</v>
      </c>
      <c r="H12" s="99"/>
      <c r="I12" s="90">
        <f>E13</f>
        <v>0</v>
      </c>
      <c r="J12" s="91" t="e">
        <f>SUMPRODUCT(D12,H12)</f>
        <v>#VALUE!</v>
      </c>
      <c r="K12" s="92"/>
      <c r="L12" s="93">
        <f>I12</f>
        <v>0</v>
      </c>
      <c r="M12" s="94" t="e">
        <f>(J12-D13)</f>
        <v>#VALUE!</v>
      </c>
      <c r="N12" s="100" t="s">
        <v>66</v>
      </c>
      <c r="O12" s="107"/>
      <c r="P12" s="107"/>
    </row>
    <row r="13" spans="2:16" ht="18" thickTop="1" thickBot="1">
      <c r="B13" s="80" t="s">
        <v>63</v>
      </c>
      <c r="C13" s="96" t="e">
        <f>(N15+N14+N13-C12)</f>
        <v>#VALUE!</v>
      </c>
      <c r="D13" s="97"/>
      <c r="E13" s="86"/>
      <c r="F13" s="98">
        <v>1</v>
      </c>
      <c r="G13" s="88" t="s">
        <v>62</v>
      </c>
      <c r="H13" s="99"/>
      <c r="I13" s="90">
        <f>E14</f>
        <v>0</v>
      </c>
      <c r="J13" s="91" t="e">
        <f t="shared" ref="J13:J16" si="1">SUMPRODUCT(D13,H13)</f>
        <v>#VALUE!</v>
      </c>
      <c r="K13" s="92"/>
      <c r="L13" s="93">
        <f>I13</f>
        <v>0</v>
      </c>
      <c r="M13" s="94" t="e">
        <f>(J13-D14)</f>
        <v>#VALUE!</v>
      </c>
      <c r="N13" s="101" t="e">
        <f>SUMPRODUCT(M13,1000000)</f>
        <v>#VALUE!</v>
      </c>
      <c r="O13" s="107"/>
      <c r="P13" s="107"/>
    </row>
    <row r="14" spans="2:16" ht="18" thickTop="1" thickBot="1">
      <c r="C14" s="102"/>
      <c r="D14" s="97"/>
      <c r="E14" s="86"/>
      <c r="F14" s="98">
        <v>1</v>
      </c>
      <c r="G14" s="88" t="s">
        <v>62</v>
      </c>
      <c r="H14" s="99"/>
      <c r="I14" s="90">
        <f>E15</f>
        <v>0</v>
      </c>
      <c r="J14" s="91" t="e">
        <f t="shared" si="1"/>
        <v>#VALUE!</v>
      </c>
      <c r="K14" s="92"/>
      <c r="L14" s="93">
        <f>I14</f>
        <v>0</v>
      </c>
      <c r="M14" s="94" t="e">
        <f>(J14-D15)</f>
        <v>#VALUE!</v>
      </c>
      <c r="N14" s="101" t="e">
        <f>SUMPRODUCT(M14,2000000)</f>
        <v>#VALUE!</v>
      </c>
      <c r="O14" s="107"/>
      <c r="P14" s="107"/>
    </row>
    <row r="15" spans="2:16" ht="18" thickTop="1" thickBot="1">
      <c r="C15" s="102"/>
      <c r="D15" s="97"/>
      <c r="E15" s="86"/>
      <c r="F15" s="98">
        <v>1</v>
      </c>
      <c r="G15" s="88" t="s">
        <v>62</v>
      </c>
      <c r="H15" s="99"/>
      <c r="I15" s="90">
        <f>E16</f>
        <v>0</v>
      </c>
      <c r="J15" s="91" t="e">
        <f t="shared" si="1"/>
        <v>#VALUE!</v>
      </c>
      <c r="K15" s="92"/>
      <c r="L15" s="93">
        <f>I15</f>
        <v>0</v>
      </c>
      <c r="M15" s="94" t="e">
        <f>(J15-D16)</f>
        <v>#VALUE!</v>
      </c>
      <c r="N15" s="101" t="e">
        <f>SUMPRODUCT(M15,5000000)</f>
        <v>#VALUE!</v>
      </c>
      <c r="O15" s="107"/>
      <c r="P15" s="107"/>
    </row>
    <row r="16" spans="2:16" ht="18" thickTop="1" thickBot="1">
      <c r="C16" s="102"/>
      <c r="D16" s="97"/>
      <c r="E16" s="86"/>
      <c r="F16" s="98">
        <v>1</v>
      </c>
      <c r="G16" s="88" t="s">
        <v>62</v>
      </c>
      <c r="H16" s="99"/>
      <c r="I16" s="90" t="s">
        <v>5</v>
      </c>
      <c r="J16" s="91" t="e">
        <f t="shared" si="1"/>
        <v>#VALUE!</v>
      </c>
      <c r="K16" s="92"/>
      <c r="L16" s="93" t="str">
        <f>I16</f>
        <v>대양주화</v>
      </c>
      <c r="M16" s="94" t="e">
        <f>(J16-D17)</f>
        <v>#VALUE!</v>
      </c>
      <c r="N16" s="103" t="s">
        <v>65</v>
      </c>
      <c r="O16" s="107"/>
      <c r="P16" s="107"/>
    </row>
    <row r="17" spans="2:16" ht="18" thickTop="1" thickBot="1">
      <c r="B17" s="107"/>
      <c r="C17" s="107"/>
      <c r="D17" s="108"/>
      <c r="E17" s="107"/>
      <c r="F17" s="107"/>
      <c r="G17" s="107"/>
      <c r="H17" s="107"/>
      <c r="I17" s="107"/>
      <c r="J17" s="107"/>
      <c r="K17" s="107"/>
      <c r="L17" s="107"/>
      <c r="M17" s="109"/>
      <c r="N17" s="110"/>
      <c r="O17" s="107"/>
      <c r="P17" s="107"/>
    </row>
    <row r="18" spans="2:16" ht="18" thickTop="1" thickBot="1">
      <c r="C18" s="76"/>
      <c r="D18" s="77" t="s">
        <v>9</v>
      </c>
      <c r="E18" s="77" t="s">
        <v>58</v>
      </c>
      <c r="F18" s="78" t="s">
        <v>59</v>
      </c>
      <c r="G18" s="78"/>
      <c r="H18" s="79"/>
      <c r="I18" s="77" t="s">
        <v>58</v>
      </c>
      <c r="J18" s="80" t="s">
        <v>57</v>
      </c>
      <c r="K18" s="81"/>
      <c r="L18" s="82" t="s">
        <v>60</v>
      </c>
      <c r="M18" s="83" t="s">
        <v>61</v>
      </c>
      <c r="N18" s="83" t="s">
        <v>63</v>
      </c>
      <c r="O18" s="107"/>
      <c r="P18" s="107"/>
    </row>
    <row r="19" spans="2:16" ht="18" thickTop="1" thickBot="1">
      <c r="B19" s="78" t="s">
        <v>67</v>
      </c>
      <c r="C19" s="84"/>
      <c r="D19" s="85">
        <v>6</v>
      </c>
      <c r="E19" s="86"/>
      <c r="F19" s="87"/>
      <c r="G19" s="88" t="s">
        <v>62</v>
      </c>
      <c r="H19" s="89">
        <v>1</v>
      </c>
      <c r="I19" s="90">
        <f>E20</f>
        <v>0</v>
      </c>
      <c r="J19" s="91">
        <f>SUMPRODUCT(D19,H19)</f>
        <v>6</v>
      </c>
      <c r="K19" s="92"/>
      <c r="L19" s="93">
        <f>I19</f>
        <v>0</v>
      </c>
      <c r="M19" s="94">
        <f>MAX(0,J19-D20)</f>
        <v>6</v>
      </c>
      <c r="N19" s="95" t="s">
        <v>64</v>
      </c>
      <c r="O19" s="107"/>
      <c r="P19" s="107"/>
    </row>
    <row r="20" spans="2:16" ht="18" thickTop="1" thickBot="1">
      <c r="B20" s="78"/>
      <c r="C20" s="96" t="e">
        <f>SUMPRODUCT(C19,D19,F19)</f>
        <v>#VALUE!</v>
      </c>
      <c r="D20" s="97"/>
      <c r="E20" s="86"/>
      <c r="F20" s="98">
        <v>1</v>
      </c>
      <c r="G20" s="88" t="s">
        <v>62</v>
      </c>
      <c r="H20" s="99"/>
      <c r="I20" s="90">
        <f>E21</f>
        <v>0</v>
      </c>
      <c r="J20" s="91" t="e">
        <f>SUMPRODUCT(D20,H20)</f>
        <v>#VALUE!</v>
      </c>
      <c r="K20" s="92"/>
      <c r="L20" s="93">
        <f>I20</f>
        <v>0</v>
      </c>
      <c r="M20" s="94" t="e">
        <f>(J20-D21)</f>
        <v>#VALUE!</v>
      </c>
      <c r="N20" s="100" t="s">
        <v>66</v>
      </c>
      <c r="O20" s="107"/>
      <c r="P20" s="107"/>
    </row>
    <row r="21" spans="2:16" ht="18" thickTop="1" thickBot="1">
      <c r="B21" s="80" t="s">
        <v>63</v>
      </c>
      <c r="C21" s="96" t="e">
        <f>(N23+N22+N21-C20)</f>
        <v>#VALUE!</v>
      </c>
      <c r="D21" s="97"/>
      <c r="E21" s="86"/>
      <c r="F21" s="98">
        <v>1</v>
      </c>
      <c r="G21" s="88" t="s">
        <v>62</v>
      </c>
      <c r="H21" s="99"/>
      <c r="I21" s="90">
        <f>E22</f>
        <v>0</v>
      </c>
      <c r="J21" s="91" t="e">
        <f t="shared" ref="J21:J24" si="2">SUMPRODUCT(D21,H21)</f>
        <v>#VALUE!</v>
      </c>
      <c r="K21" s="92"/>
      <c r="L21" s="93">
        <f>I21</f>
        <v>0</v>
      </c>
      <c r="M21" s="94" t="e">
        <f>(J21-D22)</f>
        <v>#VALUE!</v>
      </c>
      <c r="N21" s="101" t="e">
        <f>SUMPRODUCT(M21,1000000)</f>
        <v>#VALUE!</v>
      </c>
      <c r="O21" s="107"/>
      <c r="P21" s="111"/>
    </row>
    <row r="22" spans="2:16" ht="18" thickTop="1" thickBot="1">
      <c r="C22" s="102"/>
      <c r="D22" s="97"/>
      <c r="E22" s="86"/>
      <c r="F22" s="98">
        <v>1</v>
      </c>
      <c r="G22" s="88" t="s">
        <v>62</v>
      </c>
      <c r="H22" s="99"/>
      <c r="I22" s="90">
        <f>E23</f>
        <v>0</v>
      </c>
      <c r="J22" s="91" t="e">
        <f t="shared" si="2"/>
        <v>#VALUE!</v>
      </c>
      <c r="K22" s="92"/>
      <c r="L22" s="93">
        <f>I22</f>
        <v>0</v>
      </c>
      <c r="M22" s="94" t="e">
        <f>(J22-D23)</f>
        <v>#VALUE!</v>
      </c>
      <c r="N22" s="101" t="e">
        <f>SUMPRODUCT(M22,2000000)</f>
        <v>#VALUE!</v>
      </c>
      <c r="O22" s="107"/>
      <c r="P22" s="111"/>
    </row>
    <row r="23" spans="2:16" ht="18" thickTop="1" thickBot="1">
      <c r="C23" s="102"/>
      <c r="D23" s="97"/>
      <c r="E23" s="86"/>
      <c r="F23" s="98">
        <v>1</v>
      </c>
      <c r="G23" s="88" t="s">
        <v>62</v>
      </c>
      <c r="H23" s="99"/>
      <c r="I23" s="90">
        <f>E24</f>
        <v>0</v>
      </c>
      <c r="J23" s="91" t="e">
        <f t="shared" si="2"/>
        <v>#VALUE!</v>
      </c>
      <c r="K23" s="92"/>
      <c r="L23" s="93">
        <f>I23</f>
        <v>0</v>
      </c>
      <c r="M23" s="94" t="e">
        <f>(J23-D24)</f>
        <v>#VALUE!</v>
      </c>
      <c r="N23" s="101" t="e">
        <f>SUMPRODUCT(M23,5000000)</f>
        <v>#VALUE!</v>
      </c>
      <c r="O23" s="107"/>
      <c r="P23" s="111"/>
    </row>
    <row r="24" spans="2:16" ht="18" thickTop="1" thickBot="1">
      <c r="C24" s="102"/>
      <c r="D24" s="97"/>
      <c r="E24" s="86"/>
      <c r="F24" s="98">
        <v>1</v>
      </c>
      <c r="G24" s="88" t="s">
        <v>62</v>
      </c>
      <c r="H24" s="99"/>
      <c r="I24" s="90" t="s">
        <v>5</v>
      </c>
      <c r="J24" s="91" t="e">
        <f t="shared" si="2"/>
        <v>#VALUE!</v>
      </c>
      <c r="K24" s="92"/>
      <c r="L24" s="93" t="str">
        <f>I24</f>
        <v>대양주화</v>
      </c>
      <c r="M24" s="94" t="e">
        <f>(J24-D25)</f>
        <v>#VALUE!</v>
      </c>
      <c r="N24" s="103" t="s">
        <v>65</v>
      </c>
      <c r="O24" s="107"/>
      <c r="P24" s="111"/>
    </row>
    <row r="25" spans="2:16" ht="18" thickTop="1" thickBot="1"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</row>
    <row r="26" spans="2:16" ht="18" thickTop="1" thickBot="1">
      <c r="C26" s="76"/>
      <c r="D26" s="77" t="s">
        <v>9</v>
      </c>
      <c r="E26" s="77" t="s">
        <v>58</v>
      </c>
      <c r="F26" s="78" t="s">
        <v>59</v>
      </c>
      <c r="G26" s="78"/>
      <c r="H26" s="79"/>
      <c r="I26" s="77" t="s">
        <v>58</v>
      </c>
      <c r="J26" s="80" t="s">
        <v>57</v>
      </c>
      <c r="K26" s="81"/>
      <c r="L26" s="82" t="s">
        <v>60</v>
      </c>
      <c r="M26" s="83" t="s">
        <v>61</v>
      </c>
      <c r="N26" s="83" t="s">
        <v>63</v>
      </c>
      <c r="O26" s="104"/>
    </row>
    <row r="27" spans="2:16" ht="18" thickTop="1" thickBot="1">
      <c r="B27" s="78" t="s">
        <v>67</v>
      </c>
      <c r="C27" s="84"/>
      <c r="D27" s="85">
        <v>6</v>
      </c>
      <c r="E27" s="86"/>
      <c r="F27" s="87"/>
      <c r="G27" s="88" t="s">
        <v>62</v>
      </c>
      <c r="H27" s="89">
        <v>1</v>
      </c>
      <c r="I27" s="90">
        <f>E28</f>
        <v>0</v>
      </c>
      <c r="J27" s="91">
        <f>SUMPRODUCT(D27,H27)</f>
        <v>6</v>
      </c>
      <c r="K27" s="92"/>
      <c r="L27" s="93">
        <f>I27</f>
        <v>0</v>
      </c>
      <c r="M27" s="94">
        <f>MAX(0,J27-D28)</f>
        <v>6</v>
      </c>
      <c r="N27" s="95" t="s">
        <v>64</v>
      </c>
      <c r="O27" s="104"/>
    </row>
    <row r="28" spans="2:16" ht="18" thickTop="1" thickBot="1">
      <c r="B28" s="78"/>
      <c r="C28" s="96" t="e">
        <f>SUMPRODUCT(C27,D27,F27)</f>
        <v>#VALUE!</v>
      </c>
      <c r="D28" s="97"/>
      <c r="E28" s="86"/>
      <c r="F28" s="98">
        <v>1</v>
      </c>
      <c r="G28" s="88" t="s">
        <v>62</v>
      </c>
      <c r="H28" s="99"/>
      <c r="I28" s="90">
        <f>E29</f>
        <v>0</v>
      </c>
      <c r="J28" s="91" t="e">
        <f>SUMPRODUCT(D28,H28)</f>
        <v>#VALUE!</v>
      </c>
      <c r="K28" s="92"/>
      <c r="L28" s="93">
        <f>I28</f>
        <v>0</v>
      </c>
      <c r="M28" s="94" t="e">
        <f>(J28-D29)</f>
        <v>#VALUE!</v>
      </c>
      <c r="N28" s="100" t="s">
        <v>66</v>
      </c>
      <c r="O28" s="104"/>
    </row>
    <row r="29" spans="2:16" ht="18" thickTop="1" thickBot="1">
      <c r="B29" s="80" t="s">
        <v>63</v>
      </c>
      <c r="C29" s="96" t="e">
        <f>(N31+N30+N29-C28)</f>
        <v>#VALUE!</v>
      </c>
      <c r="D29" s="97"/>
      <c r="E29" s="86"/>
      <c r="F29" s="98">
        <v>1</v>
      </c>
      <c r="G29" s="88" t="s">
        <v>62</v>
      </c>
      <c r="H29" s="99"/>
      <c r="I29" s="90">
        <f>E30</f>
        <v>0</v>
      </c>
      <c r="J29" s="91" t="e">
        <f t="shared" ref="J29:J32" si="3">SUMPRODUCT(D29,H29)</f>
        <v>#VALUE!</v>
      </c>
      <c r="K29" s="92"/>
      <c r="L29" s="93">
        <f>I29</f>
        <v>0</v>
      </c>
      <c r="M29" s="94" t="e">
        <f>(J29-D30)</f>
        <v>#VALUE!</v>
      </c>
      <c r="N29" s="101" t="e">
        <f>SUMPRODUCT(M29,1000000)</f>
        <v>#VALUE!</v>
      </c>
      <c r="O29" s="104"/>
    </row>
    <row r="30" spans="2:16" ht="18" thickTop="1" thickBot="1">
      <c r="C30" s="102"/>
      <c r="D30" s="97"/>
      <c r="E30" s="86"/>
      <c r="F30" s="98">
        <v>1</v>
      </c>
      <c r="G30" s="88" t="s">
        <v>62</v>
      </c>
      <c r="H30" s="99"/>
      <c r="I30" s="90">
        <f>E31</f>
        <v>0</v>
      </c>
      <c r="J30" s="91" t="e">
        <f t="shared" si="3"/>
        <v>#VALUE!</v>
      </c>
      <c r="K30" s="92"/>
      <c r="L30" s="93">
        <f>I30</f>
        <v>0</v>
      </c>
      <c r="M30" s="94" t="e">
        <f>(J30-D31)</f>
        <v>#VALUE!</v>
      </c>
      <c r="N30" s="101" t="e">
        <f>SUMPRODUCT(M30,2000000)</f>
        <v>#VALUE!</v>
      </c>
      <c r="O30" s="104"/>
    </row>
    <row r="31" spans="2:16" ht="18" thickTop="1" thickBot="1">
      <c r="C31" s="102"/>
      <c r="D31" s="97"/>
      <c r="E31" s="86"/>
      <c r="F31" s="98">
        <v>1</v>
      </c>
      <c r="G31" s="88" t="s">
        <v>62</v>
      </c>
      <c r="H31" s="99"/>
      <c r="I31" s="90">
        <f>E32</f>
        <v>0</v>
      </c>
      <c r="J31" s="91" t="e">
        <f t="shared" si="3"/>
        <v>#VALUE!</v>
      </c>
      <c r="K31" s="92"/>
      <c r="L31" s="93">
        <f>I31</f>
        <v>0</v>
      </c>
      <c r="M31" s="94" t="e">
        <f>(J31-D32)</f>
        <v>#VALUE!</v>
      </c>
      <c r="N31" s="101" t="e">
        <f>SUMPRODUCT(M31,5000000)</f>
        <v>#VALUE!</v>
      </c>
      <c r="O31" s="104"/>
    </row>
    <row r="32" spans="2:16" ht="18" thickTop="1" thickBot="1">
      <c r="C32" s="102"/>
      <c r="D32" s="97"/>
      <c r="E32" s="86"/>
      <c r="F32" s="98">
        <v>1</v>
      </c>
      <c r="G32" s="88" t="s">
        <v>62</v>
      </c>
      <c r="H32" s="99"/>
      <c r="I32" s="90" t="s">
        <v>5</v>
      </c>
      <c r="J32" s="91" t="e">
        <f t="shared" si="3"/>
        <v>#VALUE!</v>
      </c>
      <c r="K32" s="92"/>
      <c r="L32" s="93" t="str">
        <f>I32</f>
        <v>대양주화</v>
      </c>
      <c r="M32" s="94" t="e">
        <f>(J32-D33)</f>
        <v>#VALUE!</v>
      </c>
      <c r="N32" s="103" t="s">
        <v>65</v>
      </c>
      <c r="O32" s="104"/>
    </row>
    <row r="33" spans="2:15" ht="17.25" thickTop="1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2:15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</row>
    <row r="36" spans="2:15"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</row>
  </sheetData>
  <mergeCells count="9">
    <mergeCell ref="F18:H18"/>
    <mergeCell ref="B19:B20"/>
    <mergeCell ref="F26:H26"/>
    <mergeCell ref="B27:B28"/>
    <mergeCell ref="F2:H2"/>
    <mergeCell ref="F10:H10"/>
    <mergeCell ref="F9:H9"/>
    <mergeCell ref="B3:B4"/>
    <mergeCell ref="B11:B1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F120-8ACE-4F05-8457-453F4C4AC32B}">
  <dimension ref="A1:U43"/>
  <sheetViews>
    <sheetView showGridLines="0" workbookViewId="0">
      <selection activeCell="H17" sqref="H17"/>
    </sheetView>
  </sheetViews>
  <sheetFormatPr defaultRowHeight="16.5"/>
  <cols>
    <col min="1" max="1" width="3.125" style="1" customWidth="1"/>
    <col min="2" max="2" width="8.625" style="4" customWidth="1"/>
    <col min="3" max="3" width="6.625" style="1" customWidth="1"/>
    <col min="4" max="4" width="15.875" style="7" customWidth="1"/>
    <col min="5" max="5" width="11.875" style="1" customWidth="1"/>
    <col min="6" max="6" width="8.625" style="4" customWidth="1"/>
    <col min="7" max="7" width="6.625" style="1" customWidth="1"/>
    <col min="8" max="8" width="15.875" style="7" customWidth="1"/>
    <col min="9" max="9" width="11.875" style="1" customWidth="1"/>
    <col min="10" max="10" width="8.625" style="4" customWidth="1"/>
    <col min="11" max="11" width="6.625" style="1" customWidth="1"/>
    <col min="12" max="12" width="15.875" style="7" customWidth="1"/>
    <col min="13" max="13" width="11.875" style="1" customWidth="1"/>
    <col min="14" max="14" width="14.125" style="1" customWidth="1"/>
    <col min="15" max="15" width="12" style="7" customWidth="1"/>
    <col min="16" max="16" width="8.875" style="4" customWidth="1"/>
    <col min="17" max="17" width="14.125" style="1" customWidth="1"/>
    <col min="18" max="18" width="12" style="7" customWidth="1"/>
    <col min="19" max="19" width="8.875" style="4" customWidth="1"/>
    <col min="20" max="20" width="14.125" style="1" customWidth="1"/>
    <col min="21" max="21" width="12" style="7" customWidth="1"/>
    <col min="22" max="16384" width="9" style="1"/>
  </cols>
  <sheetData>
    <row r="1" spans="2:21" s="3" customFormat="1" ht="17.25" thickBot="1"/>
    <row r="2" spans="2:21" ht="17.25" thickTop="1">
      <c r="B2" s="8"/>
      <c r="C2" s="10" t="s">
        <v>9</v>
      </c>
      <c r="D2" s="33" t="s">
        <v>15</v>
      </c>
      <c r="E2" s="11" t="s">
        <v>50</v>
      </c>
      <c r="F2" s="8"/>
      <c r="G2" s="10" t="s">
        <v>9</v>
      </c>
      <c r="H2" s="33" t="s">
        <v>48</v>
      </c>
      <c r="I2" s="11" t="s">
        <v>50</v>
      </c>
      <c r="J2" s="8"/>
      <c r="K2" s="10" t="s">
        <v>9</v>
      </c>
      <c r="L2" s="33" t="s">
        <v>49</v>
      </c>
      <c r="M2" s="11" t="s">
        <v>50</v>
      </c>
    </row>
    <row r="3" spans="2:21">
      <c r="B3" s="34" t="s">
        <v>6</v>
      </c>
      <c r="C3" s="23">
        <v>200</v>
      </c>
      <c r="D3" s="36">
        <v>18500</v>
      </c>
      <c r="E3" s="37"/>
      <c r="F3" s="34" t="s">
        <v>6</v>
      </c>
      <c r="G3" s="23">
        <v>1100</v>
      </c>
      <c r="H3" s="36">
        <v>2140</v>
      </c>
      <c r="I3" s="37"/>
      <c r="J3" s="34" t="s">
        <v>6</v>
      </c>
      <c r="K3" s="23">
        <v>100</v>
      </c>
      <c r="L3" s="36">
        <v>12400</v>
      </c>
      <c r="M3" s="37"/>
    </row>
    <row r="4" spans="2:21" s="3" customFormat="1" ht="17.25" thickBot="1">
      <c r="B4" s="35"/>
      <c r="C4" s="28">
        <f>SUMPRODUCT(C3*6)</f>
        <v>1200</v>
      </c>
      <c r="D4" s="41">
        <f>SUMPRODUCT(D3*C4)</f>
        <v>22200000</v>
      </c>
      <c r="E4" s="42"/>
      <c r="F4" s="35"/>
      <c r="G4" s="28">
        <f>SUMPRODUCT(G3*6)</f>
        <v>6600</v>
      </c>
      <c r="H4" s="41">
        <f>SUMPRODUCT(H3*G3*6)</f>
        <v>14124000</v>
      </c>
      <c r="I4" s="42"/>
      <c r="J4" s="35"/>
      <c r="K4" s="28">
        <f>SUMPRODUCT(K3*6)</f>
        <v>600</v>
      </c>
      <c r="L4" s="41">
        <f>SUMPRODUCT(L3*K3*6)</f>
        <v>7440000</v>
      </c>
      <c r="M4" s="42"/>
    </row>
    <row r="5" spans="2:21" s="2" customFormat="1">
      <c r="B5" s="17" t="s">
        <v>0</v>
      </c>
      <c r="C5" s="13"/>
      <c r="D5" s="12" t="s">
        <v>51</v>
      </c>
      <c r="E5" s="14">
        <f>MAX(0,6-C6)</f>
        <v>4</v>
      </c>
      <c r="F5" s="17" t="s">
        <v>0</v>
      </c>
      <c r="G5" s="13"/>
      <c r="H5" s="12" t="s">
        <v>23</v>
      </c>
      <c r="I5" s="14">
        <f>MAX(0,6-G6)</f>
        <v>4</v>
      </c>
      <c r="J5" s="17" t="s">
        <v>0</v>
      </c>
      <c r="K5" s="13"/>
      <c r="L5" s="12" t="s">
        <v>28</v>
      </c>
      <c r="M5" s="14">
        <f>MAX(0,6-K6)</f>
        <v>4</v>
      </c>
    </row>
    <row r="6" spans="2:21" s="3" customFormat="1" ht="17.25" thickBot="1">
      <c r="B6" s="18" t="s">
        <v>8</v>
      </c>
      <c r="C6" s="24">
        <v>2</v>
      </c>
      <c r="D6" s="25">
        <v>1</v>
      </c>
      <c r="E6" s="29"/>
      <c r="F6" s="18" t="s">
        <v>8</v>
      </c>
      <c r="G6" s="24">
        <v>2</v>
      </c>
      <c r="H6" s="25">
        <v>1</v>
      </c>
      <c r="I6" s="29"/>
      <c r="J6" s="18" t="s">
        <v>8</v>
      </c>
      <c r="K6" s="24">
        <v>2</v>
      </c>
      <c r="L6" s="25">
        <v>2</v>
      </c>
      <c r="M6" s="29"/>
    </row>
    <row r="7" spans="2:21">
      <c r="B7" s="19" t="s">
        <v>1</v>
      </c>
      <c r="C7" s="13"/>
      <c r="D7" s="12" t="s">
        <v>19</v>
      </c>
      <c r="E7" s="15">
        <f>MAX(0,C6*D6-C8)</f>
        <v>0</v>
      </c>
      <c r="F7" s="19" t="s">
        <v>1</v>
      </c>
      <c r="G7" s="13"/>
      <c r="H7" s="12" t="s">
        <v>11</v>
      </c>
      <c r="I7" s="15">
        <f>MAX(0,G6*H6-G8)</f>
        <v>0</v>
      </c>
      <c r="J7" s="19" t="s">
        <v>1</v>
      </c>
      <c r="K7" s="13"/>
      <c r="L7" s="12" t="s">
        <v>7</v>
      </c>
      <c r="M7" s="15">
        <f>MAX(0,K6*L6-K8)</f>
        <v>0</v>
      </c>
    </row>
    <row r="8" spans="2:21" s="3" customFormat="1" ht="17.25" thickBot="1">
      <c r="B8" s="18" t="s">
        <v>8</v>
      </c>
      <c r="C8" s="24">
        <v>4</v>
      </c>
      <c r="D8" s="25">
        <v>3</v>
      </c>
      <c r="E8" s="29"/>
      <c r="F8" s="18" t="s">
        <v>8</v>
      </c>
      <c r="G8" s="24">
        <v>4</v>
      </c>
      <c r="H8" s="25">
        <v>3</v>
      </c>
      <c r="I8" s="29"/>
      <c r="J8" s="18" t="s">
        <v>8</v>
      </c>
      <c r="K8" s="24">
        <v>4</v>
      </c>
      <c r="L8" s="25">
        <v>1</v>
      </c>
      <c r="M8" s="29"/>
    </row>
    <row r="9" spans="2:21" ht="17.25" customHeight="1">
      <c r="B9" s="20" t="s">
        <v>2</v>
      </c>
      <c r="C9" s="13"/>
      <c r="D9" s="12" t="s">
        <v>14</v>
      </c>
      <c r="E9" s="14">
        <f>MAX(0,C8*D8-C10)</f>
        <v>6</v>
      </c>
      <c r="F9" s="20" t="s">
        <v>2</v>
      </c>
      <c r="G9" s="13"/>
      <c r="H9" s="12" t="s">
        <v>24</v>
      </c>
      <c r="I9" s="14">
        <f>MAX(0,G8*H8-G10)</f>
        <v>6</v>
      </c>
      <c r="J9" s="20" t="s">
        <v>2</v>
      </c>
      <c r="K9" s="13"/>
      <c r="L9" s="12" t="s">
        <v>29</v>
      </c>
      <c r="M9" s="14">
        <f>MAX(0,K8*L8-K10)</f>
        <v>0</v>
      </c>
    </row>
    <row r="10" spans="2:21" s="3" customFormat="1" ht="17.25" thickBot="1">
      <c r="B10" s="18" t="s">
        <v>8</v>
      </c>
      <c r="C10" s="24">
        <v>6</v>
      </c>
      <c r="D10" s="25">
        <v>2</v>
      </c>
      <c r="E10" s="30">
        <f>(E9*1000000)</f>
        <v>6000000</v>
      </c>
      <c r="F10" s="18" t="s">
        <v>8</v>
      </c>
      <c r="G10" s="24">
        <v>6</v>
      </c>
      <c r="H10" s="25">
        <v>2</v>
      </c>
      <c r="I10" s="30">
        <f>(I9*1000000)</f>
        <v>6000000</v>
      </c>
      <c r="J10" s="18" t="s">
        <v>8</v>
      </c>
      <c r="K10" s="24">
        <v>6</v>
      </c>
      <c r="L10" s="25">
        <v>2</v>
      </c>
      <c r="M10" s="30">
        <f>(M9*1000000)</f>
        <v>0</v>
      </c>
    </row>
    <row r="11" spans="2:21">
      <c r="B11" s="21" t="s">
        <v>3</v>
      </c>
      <c r="C11" s="13"/>
      <c r="D11" s="12" t="s">
        <v>20</v>
      </c>
      <c r="E11" s="14">
        <f>MAX(0,C10*D10-C12)</f>
        <v>8</v>
      </c>
      <c r="F11" s="21" t="s">
        <v>3</v>
      </c>
      <c r="G11" s="13"/>
      <c r="H11" s="12" t="s">
        <v>25</v>
      </c>
      <c r="I11" s="14">
        <f>MAX(0,G10*H10-G12)</f>
        <v>8</v>
      </c>
      <c r="J11" s="21" t="s">
        <v>3</v>
      </c>
      <c r="K11" s="13"/>
      <c r="L11" s="12" t="s">
        <v>30</v>
      </c>
      <c r="M11" s="14">
        <f>MAX(0,K10*L10-K12)</f>
        <v>8</v>
      </c>
    </row>
    <row r="12" spans="2:21" s="3" customFormat="1" ht="17.25" thickBot="1">
      <c r="B12" s="18" t="s">
        <v>8</v>
      </c>
      <c r="C12" s="24">
        <v>4</v>
      </c>
      <c r="D12" s="25">
        <v>1</v>
      </c>
      <c r="E12" s="30">
        <f>(E11*2000000)</f>
        <v>16000000</v>
      </c>
      <c r="F12" s="18" t="s">
        <v>8</v>
      </c>
      <c r="G12" s="24">
        <v>4</v>
      </c>
      <c r="H12" s="25">
        <v>1</v>
      </c>
      <c r="I12" s="30">
        <f>(I11*2000000)</f>
        <v>16000000</v>
      </c>
      <c r="J12" s="18" t="s">
        <v>8</v>
      </c>
      <c r="K12" s="24">
        <v>4</v>
      </c>
      <c r="L12" s="25">
        <v>1</v>
      </c>
      <c r="M12" s="30">
        <f>(M11*2000000)</f>
        <v>16000000</v>
      </c>
    </row>
    <row r="13" spans="2:21" s="3" customFormat="1">
      <c r="B13" s="22" t="s">
        <v>4</v>
      </c>
      <c r="C13" s="13"/>
      <c r="D13" s="12" t="s">
        <v>21</v>
      </c>
      <c r="E13" s="14">
        <f>MAX(0,C12*D12-C14)</f>
        <v>3</v>
      </c>
      <c r="F13" s="22" t="s">
        <v>4</v>
      </c>
      <c r="G13" s="13"/>
      <c r="H13" s="12" t="s">
        <v>26</v>
      </c>
      <c r="I13" s="14">
        <f>MAX(0,G12*H12-G14)</f>
        <v>3</v>
      </c>
      <c r="J13" s="22" t="s">
        <v>4</v>
      </c>
      <c r="K13" s="13"/>
      <c r="L13" s="12" t="s">
        <v>31</v>
      </c>
      <c r="M13" s="14">
        <f>MAX(0,K12*L12-K14)</f>
        <v>3</v>
      </c>
    </row>
    <row r="14" spans="2:21" ht="17.25" thickBot="1">
      <c r="B14" s="9" t="s">
        <v>5</v>
      </c>
      <c r="C14" s="26">
        <v>1</v>
      </c>
      <c r="D14" s="27" t="s">
        <v>22</v>
      </c>
      <c r="E14" s="31">
        <f>(E13*5000000)</f>
        <v>15000000</v>
      </c>
      <c r="F14" s="9" t="s">
        <v>5</v>
      </c>
      <c r="G14" s="26">
        <v>1</v>
      </c>
      <c r="H14" s="27" t="s">
        <v>27</v>
      </c>
      <c r="I14" s="31">
        <f>(I13*5000000)</f>
        <v>15000000</v>
      </c>
      <c r="J14" s="9" t="s">
        <v>5</v>
      </c>
      <c r="K14" s="26">
        <v>1</v>
      </c>
      <c r="L14" s="27" t="s">
        <v>32</v>
      </c>
      <c r="M14" s="31">
        <f>(M13*5000000)</f>
        <v>15000000</v>
      </c>
      <c r="N14" s="5"/>
      <c r="O14" s="6"/>
      <c r="P14" s="5"/>
      <c r="Q14" s="5"/>
      <c r="R14" s="6"/>
      <c r="S14" s="5"/>
      <c r="T14" s="5"/>
      <c r="U14" s="6"/>
    </row>
    <row r="15" spans="2:21" ht="18" thickTop="1" thickBot="1">
      <c r="B15" s="38" t="s">
        <v>52</v>
      </c>
      <c r="C15" s="39"/>
      <c r="D15" s="40"/>
      <c r="E15" s="32">
        <f>(E10+E12+E14-D4)</f>
        <v>14800000</v>
      </c>
      <c r="F15" s="38" t="s">
        <v>52</v>
      </c>
      <c r="G15" s="39"/>
      <c r="H15" s="40"/>
      <c r="I15" s="32">
        <f>(I10+I12+I14-H4)</f>
        <v>22876000</v>
      </c>
      <c r="J15" s="38" t="s">
        <v>52</v>
      </c>
      <c r="K15" s="39"/>
      <c r="L15" s="40"/>
      <c r="M15" s="32">
        <f>(M10+M12+M14-L4)</f>
        <v>23560000</v>
      </c>
    </row>
    <row r="16" spans="2:21" ht="18" thickTop="1" thickBot="1">
      <c r="B16" s="1"/>
      <c r="C16" s="4"/>
      <c r="D16" s="1"/>
      <c r="E16" s="7"/>
      <c r="F16" s="1"/>
      <c r="G16" s="4"/>
      <c r="H16" s="1"/>
      <c r="I16" s="7"/>
      <c r="J16" s="1"/>
      <c r="K16" s="4"/>
      <c r="L16" s="1"/>
      <c r="M16" s="7"/>
    </row>
    <row r="17" spans="1:13" ht="17.25" thickTop="1">
      <c r="B17" s="8"/>
      <c r="C17" s="10" t="s">
        <v>9</v>
      </c>
      <c r="D17" s="33" t="s">
        <v>16</v>
      </c>
      <c r="E17" s="11" t="s">
        <v>50</v>
      </c>
      <c r="F17" s="8"/>
      <c r="G17" s="10" t="s">
        <v>9</v>
      </c>
      <c r="H17" s="33" t="s">
        <v>17</v>
      </c>
      <c r="I17" s="11" t="s">
        <v>50</v>
      </c>
      <c r="J17" s="8"/>
      <c r="K17" s="10" t="s">
        <v>9</v>
      </c>
      <c r="L17" s="33" t="s">
        <v>18</v>
      </c>
      <c r="M17" s="11" t="s">
        <v>50</v>
      </c>
    </row>
    <row r="18" spans="1:13">
      <c r="B18" s="34" t="s">
        <v>6</v>
      </c>
      <c r="C18" s="23">
        <v>500</v>
      </c>
      <c r="D18" s="36">
        <v>945</v>
      </c>
      <c r="E18" s="37"/>
      <c r="F18" s="34" t="s">
        <v>6</v>
      </c>
      <c r="G18" s="23">
        <v>600</v>
      </c>
      <c r="H18" s="36">
        <v>7900</v>
      </c>
      <c r="I18" s="37"/>
      <c r="J18" s="34" t="s">
        <v>6</v>
      </c>
      <c r="K18" s="23">
        <v>300</v>
      </c>
      <c r="L18" s="36">
        <v>1870</v>
      </c>
      <c r="M18" s="37"/>
    </row>
    <row r="19" spans="1:13" ht="17.25" thickBot="1">
      <c r="B19" s="35"/>
      <c r="C19" s="28">
        <f>SUMPRODUCT(C18*6)</f>
        <v>3000</v>
      </c>
      <c r="D19" s="41">
        <f>SUMPRODUCT(D18*C18*6)</f>
        <v>2835000</v>
      </c>
      <c r="E19" s="42"/>
      <c r="F19" s="35"/>
      <c r="G19" s="28">
        <f>SUMPRODUCT(G18*6)</f>
        <v>3600</v>
      </c>
      <c r="H19" s="41">
        <f>SUMPRODUCT(H18*G18*6)</f>
        <v>28440000</v>
      </c>
      <c r="I19" s="42"/>
      <c r="J19" s="35"/>
      <c r="K19" s="28">
        <f>SUMPRODUCT(K18*6)</f>
        <v>1800</v>
      </c>
      <c r="L19" s="41">
        <f>SUMPRODUCT(L18*K18*6)</f>
        <v>3366000</v>
      </c>
      <c r="M19" s="42"/>
    </row>
    <row r="20" spans="1:13">
      <c r="B20" s="17" t="s">
        <v>0</v>
      </c>
      <c r="C20" s="13"/>
      <c r="D20" s="12" t="s">
        <v>12</v>
      </c>
      <c r="E20" s="14">
        <f>MAX(0,6-C21)</f>
        <v>4</v>
      </c>
      <c r="F20" s="17" t="s">
        <v>0</v>
      </c>
      <c r="G20" s="13"/>
      <c r="H20" s="12" t="s">
        <v>37</v>
      </c>
      <c r="I20" s="14">
        <f>MAX(0,6-G21)</f>
        <v>4</v>
      </c>
      <c r="J20" s="17" t="s">
        <v>0</v>
      </c>
      <c r="K20" s="13"/>
      <c r="L20" s="12" t="s">
        <v>42</v>
      </c>
      <c r="M20" s="14">
        <f>MAX(0,6-K21)</f>
        <v>4</v>
      </c>
    </row>
    <row r="21" spans="1:13" ht="17.25" thickBot="1">
      <c r="B21" s="18" t="s">
        <v>8</v>
      </c>
      <c r="C21" s="24">
        <v>2</v>
      </c>
      <c r="D21" s="25">
        <v>2</v>
      </c>
      <c r="E21" s="29"/>
      <c r="F21" s="18" t="s">
        <v>8</v>
      </c>
      <c r="G21" s="24">
        <v>2</v>
      </c>
      <c r="H21" s="25">
        <v>2</v>
      </c>
      <c r="I21" s="29"/>
      <c r="J21" s="18" t="s">
        <v>8</v>
      </c>
      <c r="K21" s="24">
        <v>2</v>
      </c>
      <c r="L21" s="25">
        <v>3</v>
      </c>
      <c r="M21" s="29"/>
    </row>
    <row r="22" spans="1:13">
      <c r="B22" s="19" t="s">
        <v>1</v>
      </c>
      <c r="C22" s="13"/>
      <c r="D22" s="12" t="s">
        <v>13</v>
      </c>
      <c r="E22" s="15">
        <f>MAX(0,C21*D21-C23)</f>
        <v>0</v>
      </c>
      <c r="F22" s="19" t="s">
        <v>1</v>
      </c>
      <c r="G22" s="13"/>
      <c r="H22" s="12" t="s">
        <v>38</v>
      </c>
      <c r="I22" s="15">
        <f>MAX(0,G21*H21-G23)</f>
        <v>0</v>
      </c>
      <c r="J22" s="19" t="s">
        <v>1</v>
      </c>
      <c r="K22" s="13"/>
      <c r="L22" s="12" t="s">
        <v>43</v>
      </c>
      <c r="M22" s="15">
        <f>MAX(0,K21*L21-K23)</f>
        <v>2</v>
      </c>
    </row>
    <row r="23" spans="1:13" ht="17.25" thickBot="1">
      <c r="B23" s="18" t="s">
        <v>8</v>
      </c>
      <c r="C23" s="24">
        <v>4</v>
      </c>
      <c r="D23" s="25">
        <v>3</v>
      </c>
      <c r="E23" s="29"/>
      <c r="F23" s="18" t="s">
        <v>8</v>
      </c>
      <c r="G23" s="24">
        <v>4</v>
      </c>
      <c r="H23" s="25">
        <v>3</v>
      </c>
      <c r="I23" s="29"/>
      <c r="J23" s="18" t="s">
        <v>8</v>
      </c>
      <c r="K23" s="24">
        <v>4</v>
      </c>
      <c r="L23" s="25">
        <v>3</v>
      </c>
      <c r="M23" s="29"/>
    </row>
    <row r="24" spans="1:13">
      <c r="B24" s="20" t="s">
        <v>2</v>
      </c>
      <c r="C24" s="13"/>
      <c r="D24" s="12" t="s">
        <v>33</v>
      </c>
      <c r="E24" s="14">
        <f>MAX(0,C23*D23-C25)</f>
        <v>6</v>
      </c>
      <c r="F24" s="20" t="s">
        <v>2</v>
      </c>
      <c r="G24" s="13"/>
      <c r="H24" s="12" t="s">
        <v>39</v>
      </c>
      <c r="I24" s="14">
        <f>MAX(0,G23*H23-G25)</f>
        <v>6</v>
      </c>
      <c r="J24" s="20" t="s">
        <v>2</v>
      </c>
      <c r="K24" s="13"/>
      <c r="L24" s="12" t="s">
        <v>44</v>
      </c>
      <c r="M24" s="14">
        <f>MAX(0,K23*L23-K25)</f>
        <v>6</v>
      </c>
    </row>
    <row r="25" spans="1:13" ht="17.25" thickBot="1">
      <c r="B25" s="18" t="s">
        <v>8</v>
      </c>
      <c r="C25" s="24">
        <v>6</v>
      </c>
      <c r="D25" s="25">
        <v>2</v>
      </c>
      <c r="E25" s="30">
        <f>(E24*1000000)</f>
        <v>6000000</v>
      </c>
      <c r="F25" s="18" t="s">
        <v>8</v>
      </c>
      <c r="G25" s="24">
        <v>6</v>
      </c>
      <c r="H25" s="25">
        <v>2</v>
      </c>
      <c r="I25" s="30">
        <f>(I24*1000000)</f>
        <v>6000000</v>
      </c>
      <c r="J25" s="18" t="s">
        <v>8</v>
      </c>
      <c r="K25" s="24">
        <v>6</v>
      </c>
      <c r="L25" s="25">
        <v>2</v>
      </c>
      <c r="M25" s="30">
        <f>(M24*1000000)</f>
        <v>6000000</v>
      </c>
    </row>
    <row r="26" spans="1:13">
      <c r="B26" s="21" t="s">
        <v>3</v>
      </c>
      <c r="C26" s="13"/>
      <c r="D26" s="12" t="s">
        <v>34</v>
      </c>
      <c r="E26" s="14">
        <f>MAX(0,C25*D25-C27)</f>
        <v>8</v>
      </c>
      <c r="F26" s="21" t="s">
        <v>3</v>
      </c>
      <c r="G26" s="13"/>
      <c r="H26" s="12" t="s">
        <v>10</v>
      </c>
      <c r="I26" s="14">
        <f>MAX(0,G25*H25-G27)</f>
        <v>8</v>
      </c>
      <c r="J26" s="21" t="s">
        <v>3</v>
      </c>
      <c r="K26" s="13"/>
      <c r="L26" s="12" t="s">
        <v>45</v>
      </c>
      <c r="M26" s="14">
        <f>MAX(0,K25*L25-K27)</f>
        <v>8</v>
      </c>
    </row>
    <row r="27" spans="1:13" ht="17.25" thickBot="1">
      <c r="B27" s="18" t="s">
        <v>8</v>
      </c>
      <c r="C27" s="24">
        <v>4</v>
      </c>
      <c r="D27" s="25">
        <v>1</v>
      </c>
      <c r="E27" s="30">
        <f>(E26*2000000)</f>
        <v>16000000</v>
      </c>
      <c r="F27" s="18" t="s">
        <v>8</v>
      </c>
      <c r="G27" s="24">
        <v>4</v>
      </c>
      <c r="H27" s="25">
        <v>1</v>
      </c>
      <c r="I27" s="30">
        <f>(I26*2000000)</f>
        <v>16000000</v>
      </c>
      <c r="J27" s="18" t="s">
        <v>8</v>
      </c>
      <c r="K27" s="24">
        <v>4</v>
      </c>
      <c r="L27" s="25">
        <v>1</v>
      </c>
      <c r="M27" s="30">
        <f>(M26*2000000)</f>
        <v>16000000</v>
      </c>
    </row>
    <row r="28" spans="1:13">
      <c r="B28" s="22" t="s">
        <v>4</v>
      </c>
      <c r="C28" s="13"/>
      <c r="D28" s="12" t="s">
        <v>35</v>
      </c>
      <c r="E28" s="14">
        <f>MAX(0,C27*D27-C29)</f>
        <v>3</v>
      </c>
      <c r="F28" s="22" t="s">
        <v>4</v>
      </c>
      <c r="G28" s="13"/>
      <c r="H28" s="12" t="s">
        <v>40</v>
      </c>
      <c r="I28" s="14">
        <f>MAX(0,G27*H27-G29)</f>
        <v>3</v>
      </c>
      <c r="J28" s="22" t="s">
        <v>4</v>
      </c>
      <c r="K28" s="13"/>
      <c r="L28" s="12" t="s">
        <v>46</v>
      </c>
      <c r="M28" s="14">
        <f>MAX(0,K27*L27-K29)</f>
        <v>3</v>
      </c>
    </row>
    <row r="29" spans="1:13" ht="17.25" thickBot="1">
      <c r="B29" s="9" t="s">
        <v>5</v>
      </c>
      <c r="C29" s="26">
        <v>1</v>
      </c>
      <c r="D29" s="27" t="s">
        <v>36</v>
      </c>
      <c r="E29" s="31">
        <f>(E28*5000000)</f>
        <v>15000000</v>
      </c>
      <c r="F29" s="9" t="s">
        <v>5</v>
      </c>
      <c r="G29" s="26">
        <v>1</v>
      </c>
      <c r="H29" s="27" t="s">
        <v>41</v>
      </c>
      <c r="I29" s="31">
        <f>(I28*5000000)</f>
        <v>15000000</v>
      </c>
      <c r="J29" s="9" t="s">
        <v>5</v>
      </c>
      <c r="K29" s="26">
        <v>1</v>
      </c>
      <c r="L29" s="27" t="s">
        <v>47</v>
      </c>
      <c r="M29" s="31">
        <f>(M28*5000000)</f>
        <v>15000000</v>
      </c>
    </row>
    <row r="30" spans="1:13" ht="18" thickTop="1" thickBot="1">
      <c r="A30" s="16"/>
      <c r="B30" s="38" t="s">
        <v>52</v>
      </c>
      <c r="C30" s="39"/>
      <c r="D30" s="40"/>
      <c r="E30" s="32">
        <f>(E25+E27+E29-D19)</f>
        <v>34165000</v>
      </c>
      <c r="F30" s="38" t="s">
        <v>52</v>
      </c>
      <c r="G30" s="39"/>
      <c r="H30" s="40"/>
      <c r="I30" s="32">
        <f>(I25+I27+I29-H19)</f>
        <v>8560000</v>
      </c>
      <c r="J30" s="38" t="s">
        <v>52</v>
      </c>
      <c r="K30" s="39"/>
      <c r="L30" s="40"/>
      <c r="M30" s="32">
        <f>(M25+M27+M29-L19)</f>
        <v>33634000</v>
      </c>
    </row>
    <row r="31" spans="1:13" ht="17.25" thickTop="1"/>
    <row r="32" spans="1:13">
      <c r="B32" s="45"/>
      <c r="C32" s="45"/>
      <c r="D32" s="45"/>
      <c r="E32" s="52"/>
      <c r="F32" s="53"/>
      <c r="G32" s="54"/>
      <c r="H32" s="46"/>
    </row>
    <row r="33" spans="2:8">
      <c r="B33" s="55"/>
      <c r="C33" s="43"/>
      <c r="D33" s="44"/>
      <c r="E33" s="45"/>
      <c r="F33" s="45"/>
      <c r="G33" s="45"/>
      <c r="H33" s="46"/>
    </row>
    <row r="34" spans="2:8">
      <c r="B34" s="55"/>
      <c r="C34" s="43"/>
      <c r="D34" s="44"/>
      <c r="E34" s="56"/>
      <c r="F34" s="47"/>
      <c r="G34" s="48"/>
      <c r="H34" s="46"/>
    </row>
    <row r="35" spans="2:8">
      <c r="B35" s="52"/>
      <c r="C35" s="53"/>
      <c r="D35" s="54"/>
      <c r="E35" s="45"/>
      <c r="F35" s="45"/>
      <c r="G35" s="45"/>
      <c r="H35" s="49"/>
    </row>
    <row r="36" spans="2:8">
      <c r="B36" s="52"/>
      <c r="C36" s="53"/>
      <c r="D36" s="54"/>
      <c r="E36" s="56"/>
      <c r="F36" s="47"/>
      <c r="G36" s="48"/>
      <c r="H36" s="46"/>
    </row>
    <row r="37" spans="2:8">
      <c r="B37" s="52"/>
      <c r="C37" s="53"/>
      <c r="D37" s="54"/>
      <c r="E37" s="45"/>
      <c r="F37" s="45"/>
      <c r="G37" s="45"/>
      <c r="H37" s="46"/>
    </row>
    <row r="38" spans="2:8">
      <c r="B38" s="52"/>
      <c r="C38" s="53"/>
      <c r="D38" s="54"/>
      <c r="E38" s="56"/>
      <c r="F38" s="47"/>
      <c r="G38" s="48"/>
      <c r="H38" s="50"/>
    </row>
    <row r="39" spans="2:8">
      <c r="B39" s="52"/>
      <c r="C39" s="53"/>
      <c r="D39" s="54"/>
      <c r="E39" s="45"/>
      <c r="F39" s="45"/>
      <c r="G39" s="45"/>
      <c r="H39" s="46"/>
    </row>
    <row r="40" spans="2:8">
      <c r="B40" s="52"/>
      <c r="C40" s="53"/>
      <c r="D40" s="54"/>
      <c r="E40" s="56"/>
      <c r="F40" s="47"/>
      <c r="G40" s="48"/>
      <c r="H40" s="50"/>
    </row>
    <row r="41" spans="2:8">
      <c r="B41" s="52"/>
      <c r="C41" s="53"/>
      <c r="D41" s="54"/>
      <c r="E41" s="45"/>
      <c r="F41" s="45"/>
      <c r="G41" s="45"/>
      <c r="H41" s="46"/>
    </row>
    <row r="42" spans="2:8">
      <c r="B42" s="52"/>
      <c r="C42" s="53"/>
      <c r="D42" s="54"/>
      <c r="E42" s="45"/>
      <c r="F42" s="47"/>
      <c r="G42" s="45"/>
      <c r="H42" s="50"/>
    </row>
    <row r="43" spans="2:8">
      <c r="B43" s="52"/>
      <c r="C43" s="53"/>
      <c r="D43" s="54"/>
      <c r="E43" s="51"/>
      <c r="F43" s="51"/>
      <c r="G43" s="51"/>
      <c r="H43" s="50"/>
    </row>
  </sheetData>
  <mergeCells count="26">
    <mergeCell ref="E43:G43"/>
    <mergeCell ref="B33:B34"/>
    <mergeCell ref="H3:I3"/>
    <mergeCell ref="D3:E3"/>
    <mergeCell ref="D19:E19"/>
    <mergeCell ref="H19:I19"/>
    <mergeCell ref="L19:M19"/>
    <mergeCell ref="L4:M4"/>
    <mergeCell ref="H4:I4"/>
    <mergeCell ref="D4:E4"/>
    <mergeCell ref="B3:B4"/>
    <mergeCell ref="F3:F4"/>
    <mergeCell ref="J3:J4"/>
    <mergeCell ref="L3:M3"/>
    <mergeCell ref="J30:L30"/>
    <mergeCell ref="J15:L15"/>
    <mergeCell ref="D18:E18"/>
    <mergeCell ref="H18:I18"/>
    <mergeCell ref="L18:M18"/>
    <mergeCell ref="B30:D30"/>
    <mergeCell ref="B15:D15"/>
    <mergeCell ref="F15:H15"/>
    <mergeCell ref="F30:H30"/>
    <mergeCell ref="B18:B19"/>
    <mergeCell ref="F18:F19"/>
    <mergeCell ref="J18:J19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수정본</vt:lpstr>
      <vt:lpstr>원본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진형</dc:creator>
  <cp:lastModifiedBy>진형</cp:lastModifiedBy>
  <dcterms:created xsi:type="dcterms:W3CDTF">2020-02-14T21:14:47Z</dcterms:created>
  <dcterms:modified xsi:type="dcterms:W3CDTF">2020-02-16T03:42:05Z</dcterms:modified>
</cp:coreProperties>
</file>